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we\Documents\Bunwell Parish Council\Accounts\2022-23\"/>
    </mc:Choice>
  </mc:AlternateContent>
  <xr:revisionPtr revIDLastSave="0" documentId="13_ncr:1_{7D7AC35A-5F42-4920-BA76-83BA10AF9B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  <sheet name="Income" sheetId="2" r:id="rId2"/>
    <sheet name="Expenditu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6" i="1"/>
  <c r="C10" i="2"/>
  <c r="G25" i="3"/>
  <c r="K9" i="3"/>
  <c r="K10" i="3"/>
  <c r="K11" i="3"/>
  <c r="K12" i="3"/>
  <c r="K13" i="3"/>
  <c r="K14" i="3"/>
  <c r="K8" i="3"/>
  <c r="K24" i="3" l="1"/>
  <c r="M28" i="1"/>
  <c r="M7" i="1"/>
  <c r="H29" i="1" l="1"/>
  <c r="F18" i="1" l="1"/>
  <c r="C43" i="3"/>
  <c r="B43" i="3"/>
  <c r="F9" i="1"/>
  <c r="E18" i="1"/>
  <c r="E9" i="1"/>
  <c r="N7" i="1" l="1"/>
  <c r="M14" i="1"/>
  <c r="M15" i="1"/>
  <c r="I8" i="2"/>
  <c r="H41" i="3"/>
  <c r="H42" i="3"/>
  <c r="G43" i="3"/>
  <c r="H40" i="3"/>
  <c r="H39" i="3"/>
  <c r="H11" i="3"/>
  <c r="E43" i="3" l="1"/>
  <c r="H43" i="3" s="1"/>
  <c r="B33" i="3"/>
  <c r="B30" i="3"/>
  <c r="B20" i="3"/>
  <c r="B45" i="3" s="1"/>
  <c r="M29" i="1" l="1"/>
  <c r="J43" i="3" l="1"/>
  <c r="H35" i="3"/>
  <c r="N14" i="1"/>
  <c r="N15" i="1"/>
  <c r="N6" i="1"/>
  <c r="L9" i="2"/>
  <c r="K35" i="3"/>
  <c r="K23" i="3"/>
  <c r="K26" i="3"/>
  <c r="K28" i="3"/>
  <c r="K32" i="3"/>
  <c r="K17" i="3"/>
  <c r="K18" i="3"/>
  <c r="K19" i="3"/>
  <c r="K10" i="2"/>
  <c r="J24" i="1"/>
  <c r="K24" i="1"/>
  <c r="L24" i="1"/>
  <c r="M9" i="1"/>
  <c r="J30" i="3"/>
  <c r="M13" i="1" s="1"/>
  <c r="N13" i="1" s="1"/>
  <c r="J20" i="3"/>
  <c r="M12" i="1" s="1"/>
  <c r="I10" i="2"/>
  <c r="G10" i="2"/>
  <c r="H18" i="1"/>
  <c r="I18" i="1"/>
  <c r="H32" i="3"/>
  <c r="H24" i="3"/>
  <c r="H25" i="3"/>
  <c r="H26" i="3"/>
  <c r="H27" i="3"/>
  <c r="H28" i="3"/>
  <c r="H29" i="3"/>
  <c r="H23" i="3"/>
  <c r="H12" i="3"/>
  <c r="H13" i="3"/>
  <c r="H14" i="3"/>
  <c r="H15" i="3"/>
  <c r="H16" i="3"/>
  <c r="H17" i="3"/>
  <c r="H18" i="3"/>
  <c r="H19" i="3"/>
  <c r="H10" i="3"/>
  <c r="H9" i="3"/>
  <c r="H8" i="3"/>
  <c r="E36" i="3"/>
  <c r="F36" i="3"/>
  <c r="C33" i="3"/>
  <c r="E33" i="3"/>
  <c r="G33" i="3"/>
  <c r="K33" i="3" s="1"/>
  <c r="C30" i="3"/>
  <c r="E30" i="3"/>
  <c r="F30" i="3"/>
  <c r="G30" i="3"/>
  <c r="H9" i="1"/>
  <c r="I9" i="1"/>
  <c r="J9" i="1"/>
  <c r="H10" i="2"/>
  <c r="F10" i="2"/>
  <c r="G20" i="3"/>
  <c r="J12" i="1" s="1"/>
  <c r="K12" i="1" s="1"/>
  <c r="F20" i="3"/>
  <c r="E20" i="3"/>
  <c r="C20" i="3"/>
  <c r="D10" i="2"/>
  <c r="N12" i="1" l="1"/>
  <c r="J45" i="3"/>
  <c r="K43" i="3"/>
  <c r="C45" i="3"/>
  <c r="N9" i="1"/>
  <c r="E45" i="3"/>
  <c r="F45" i="3"/>
  <c r="M22" i="1"/>
  <c r="L10" i="2"/>
  <c r="M16" i="1"/>
  <c r="M18" i="1" s="1"/>
  <c r="K20" i="3"/>
  <c r="H33" i="3"/>
  <c r="H20" i="3"/>
  <c r="H30" i="3"/>
  <c r="K30" i="3"/>
  <c r="G36" i="3"/>
  <c r="G45" i="3" s="1"/>
  <c r="K9" i="1"/>
  <c r="K18" i="1" l="1"/>
  <c r="J18" i="1"/>
  <c r="N18" i="1" s="1"/>
  <c r="M23" i="1"/>
  <c r="M24" i="1" s="1"/>
  <c r="N16" i="1"/>
  <c r="K45" i="3"/>
  <c r="K36" i="3"/>
  <c r="H36" i="3"/>
  <c r="H45" i="3" s="1"/>
</calcChain>
</file>

<file path=xl/sharedStrings.xml><?xml version="1.0" encoding="utf-8"?>
<sst xmlns="http://schemas.openxmlformats.org/spreadsheetml/2006/main" count="137" uniqueCount="106">
  <si>
    <t>Details</t>
  </si>
  <si>
    <t>Budget</t>
  </si>
  <si>
    <t>Actual</t>
  </si>
  <si>
    <t>To Date</t>
  </si>
  <si>
    <t>Estimated at Year End</t>
  </si>
  <si>
    <t>Suggested  Budget</t>
  </si>
  <si>
    <t>Notes</t>
  </si>
  <si>
    <t>INCOME</t>
  </si>
  <si>
    <t>Precept &amp; Council Tax Support Grant</t>
  </si>
  <si>
    <t>Total Other Receipts</t>
  </si>
  <si>
    <t>Total Income</t>
  </si>
  <si>
    <t>EXPENDITURE</t>
  </si>
  <si>
    <t>Maintenance</t>
  </si>
  <si>
    <t>Administration</t>
  </si>
  <si>
    <t>Contingency</t>
  </si>
  <si>
    <t>Predicted Balances at Year End</t>
  </si>
  <si>
    <t>Closing Balance</t>
  </si>
  <si>
    <t>Total Expenditure</t>
  </si>
  <si>
    <t>Tax Base</t>
  </si>
  <si>
    <t>Band D Charge</t>
  </si>
  <si>
    <t>Inc/Dec on Previous Year as shown on Council Tax Demand</t>
  </si>
  <si>
    <t>CIL</t>
  </si>
  <si>
    <t>HMRC</t>
  </si>
  <si>
    <t>Bank Charges</t>
  </si>
  <si>
    <t>Subscriptions</t>
  </si>
  <si>
    <t>Clerk's salary</t>
  </si>
  <si>
    <t>Clerk's expenses</t>
  </si>
  <si>
    <t>Training</t>
  </si>
  <si>
    <t xml:space="preserve">Admin costs </t>
  </si>
  <si>
    <t>Hire of Village Hall for meetings</t>
  </si>
  <si>
    <t>Insurance</t>
  </si>
  <si>
    <t>Play Equipment Inspection</t>
  </si>
  <si>
    <t>Play Equipment Repairs</t>
  </si>
  <si>
    <t>Churchyard Grasscutting</t>
  </si>
  <si>
    <t>Playing Field Grasscutting</t>
  </si>
  <si>
    <t>Noticeboard Maintenance</t>
  </si>
  <si>
    <t>Dog Bin Emptying</t>
  </si>
  <si>
    <t>Donations</t>
  </si>
  <si>
    <t>Total Administration</t>
  </si>
  <si>
    <t>Total Maintenance</t>
  </si>
  <si>
    <t>Other repairs</t>
  </si>
  <si>
    <t>Road Safety Improvements</t>
  </si>
  <si>
    <t xml:space="preserve">Total Projects </t>
  </si>
  <si>
    <t>Total Donations</t>
  </si>
  <si>
    <t xml:space="preserve">Total Contingencies </t>
  </si>
  <si>
    <t>Greenways footpath</t>
  </si>
  <si>
    <t>Defibs</t>
  </si>
  <si>
    <t>2020/21</t>
  </si>
  <si>
    <t>Press/Publications</t>
  </si>
  <si>
    <r>
      <rPr>
        <b/>
        <sz val="11"/>
        <color rgb="FFFF0000"/>
        <rFont val="Calibri"/>
        <family val="2"/>
        <scheme val="minor"/>
      </rPr>
      <t>Over</t>
    </r>
    <r>
      <rPr>
        <b/>
        <sz val="11"/>
        <color theme="1"/>
        <rFont val="Calibri"/>
        <family val="2"/>
        <scheme val="minor"/>
      </rPr>
      <t>/Under Receipts</t>
    </r>
  </si>
  <si>
    <t>CIL SUMMARY</t>
  </si>
  <si>
    <t>CIL received in 2019-20</t>
  </si>
  <si>
    <t>Balance to carry forward</t>
  </si>
  <si>
    <t>NOTES</t>
  </si>
  <si>
    <t>YEAR END BANK BALANCE</t>
  </si>
  <si>
    <r>
      <rPr>
        <b/>
        <sz val="10"/>
        <color rgb="FFFF0000"/>
        <rFont val="Calibri"/>
        <family val="2"/>
        <scheme val="minor"/>
      </rPr>
      <t>Over</t>
    </r>
    <r>
      <rPr>
        <b/>
        <sz val="10"/>
        <color theme="1"/>
        <rFont val="Calibri"/>
        <family val="2"/>
        <scheme val="minor"/>
      </rPr>
      <t>/Under Spend</t>
    </r>
  </si>
  <si>
    <t>Long-term replacement of play equipment</t>
  </si>
  <si>
    <t>2021/22</t>
  </si>
  <si>
    <r>
      <rPr>
        <b/>
        <sz val="11"/>
        <color rgb="FFFF0000"/>
        <rFont val="Calibri"/>
        <family val="2"/>
        <scheme val="minor"/>
      </rPr>
      <t>Over</t>
    </r>
    <r>
      <rPr>
        <b/>
        <sz val="11"/>
        <color theme="1"/>
        <rFont val="Calibri"/>
        <family val="2"/>
        <scheme val="minor"/>
      </rPr>
      <t>/ Under Receipts/ Spend</t>
    </r>
  </si>
  <si>
    <t>Council office/playing field rent</t>
  </si>
  <si>
    <t>Internal/External Audit</t>
  </si>
  <si>
    <t>%Inc/Dec on 2020/21 Est. Exp.</t>
  </si>
  <si>
    <t>Contingencies/General Reserves</t>
  </si>
  <si>
    <t>Day to day repairs</t>
  </si>
  <si>
    <t>Charged at end of financial year</t>
  </si>
  <si>
    <t>No spend anticipated</t>
  </si>
  <si>
    <t xml:space="preserve">Major repairs completed </t>
  </si>
  <si>
    <t>Less mileage due to Covid</t>
  </si>
  <si>
    <t>**</t>
  </si>
  <si>
    <t xml:space="preserve">Charged once every 2 years </t>
  </si>
  <si>
    <t>Depends on time taken by auditor</t>
  </si>
  <si>
    <t>Now incl in Churchyard donation</t>
  </si>
  <si>
    <t>£1,000 to Churchyard incls grass</t>
  </si>
  <si>
    <t xml:space="preserve">Expenditure Figures for 2022/23 Budget </t>
  </si>
  <si>
    <t>2022/23</t>
  </si>
  <si>
    <t>Village Hall not used for 6 months</t>
  </si>
  <si>
    <t>Increase in yearly premium</t>
  </si>
  <si>
    <t>Less training due to Covid</t>
  </si>
  <si>
    <t>Norfolk PTS based on Precept</t>
  </si>
  <si>
    <t>New laptop, Hall tables</t>
  </si>
  <si>
    <t>Possible road signs</t>
  </si>
  <si>
    <r>
      <rPr>
        <b/>
        <sz val="11"/>
        <color theme="1"/>
        <rFont val="Calibri"/>
        <family val="2"/>
        <scheme val="minor"/>
      </rPr>
      <t>Road Safety</t>
    </r>
    <r>
      <rPr>
        <sz val="11"/>
        <color theme="1"/>
        <rFont val="Calibri"/>
        <family val="2"/>
        <scheme val="minor"/>
      </rPr>
      <t xml:space="preserve"> - possible contribution to Highways for road signs</t>
    </r>
  </si>
  <si>
    <r>
      <rPr>
        <b/>
        <sz val="11"/>
        <color theme="1"/>
        <rFont val="Calibri"/>
        <family val="2"/>
        <scheme val="minor"/>
      </rPr>
      <t>Defibs</t>
    </r>
    <r>
      <rPr>
        <sz val="11"/>
        <color theme="1"/>
        <rFont val="Calibri"/>
        <family val="2"/>
        <scheme val="minor"/>
      </rPr>
      <t xml:space="preserve"> - 4 x Batteries @ £160, 4 x Pads @ £48 now replaced. 2 new cabinets to install</t>
    </r>
  </si>
  <si>
    <t>New cabinets to be fitted</t>
  </si>
  <si>
    <t>Possible pay increase in 2022</t>
  </si>
  <si>
    <t>Zoom rental &amp; Locum Clerk Service in 2021</t>
  </si>
  <si>
    <t>Income Figures for 2022/23 Budget</t>
  </si>
  <si>
    <t>Inc/Dec on 2021/2022 Est. Income</t>
  </si>
  <si>
    <t>Summary of Income &amp; Expenditure for 2022/23 Budget</t>
  </si>
  <si>
    <t>Inc/Dec on 2021/22 Est.Yr End</t>
  </si>
  <si>
    <t>Opening balances at 1st April 2021</t>
  </si>
  <si>
    <t>VAT refund of £2, 025.47 has been received for Apr 2020 - Mar 2021</t>
  </si>
  <si>
    <t xml:space="preserve">Year End Balance will include approx £820.39 CIL money </t>
  </si>
  <si>
    <t>Balance carried forward from 2019-2020</t>
  </si>
  <si>
    <t>Purchase of hedgetrimmer for footpaths</t>
  </si>
  <si>
    <t xml:space="preserve">Playground signs </t>
  </si>
  <si>
    <t>Tree Maintenance around playground</t>
  </si>
  <si>
    <t>Playground equipment repairs</t>
  </si>
  <si>
    <t>Spend in 2019-20</t>
  </si>
  <si>
    <t xml:space="preserve">Suggested budget will mean approx the same year end cash in hand as opening balance, unless additional income is received or expenditure is reduced. However, a reasonable contingency of £3,500 is incl.  </t>
  </si>
  <si>
    <t>Precept Income of £14,000 is £500 more than current year. As Tax Base is now 409 this means Band D charge (cost to residents)of £34.23 (1% less than current year.)</t>
  </si>
  <si>
    <t>** Final Tax Base figure (number of council tax payers) increased to 409</t>
  </si>
  <si>
    <t>Reserves</t>
  </si>
  <si>
    <t>Earmarked Reserves</t>
  </si>
  <si>
    <r>
      <rPr>
        <b/>
        <sz val="11"/>
        <color theme="1"/>
        <rFont val="Calibri"/>
        <family val="2"/>
        <scheme val="minor"/>
      </rPr>
      <t>Greenways Footpath</t>
    </r>
    <r>
      <rPr>
        <sz val="11"/>
        <color theme="1"/>
        <rFont val="Calibri"/>
        <family val="2"/>
        <scheme val="minor"/>
      </rPr>
      <t xml:space="preserve"> - surface maintenance not anticipated in the near future</t>
    </r>
  </si>
  <si>
    <r>
      <rPr>
        <b/>
        <sz val="11"/>
        <color theme="1"/>
        <rFont val="Calibri"/>
        <family val="2"/>
        <scheme val="minor"/>
      </rPr>
      <t>Play Equipment</t>
    </r>
    <r>
      <rPr>
        <sz val="11"/>
        <color theme="1"/>
        <rFont val="Calibri"/>
        <family val="2"/>
        <scheme val="minor"/>
      </rPr>
      <t xml:space="preserve"> - major repairs completed, ongoing replacement as and when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</si>
</sst>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0" fillId="0" borderId="0" xfId="0" applyFill="1"/>
    <xf numFmtId="0" fontId="2" fillId="0" borderId="0" xfId="0" applyFont="1" applyFill="1" applyAlignment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3" fontId="0" fillId="0" borderId="1" xfId="1" applyFont="1" applyFill="1" applyBorder="1"/>
    <xf numFmtId="43" fontId="0" fillId="2" borderId="1" xfId="1" applyFont="1" applyFill="1" applyBorder="1"/>
    <xf numFmtId="43" fontId="0" fillId="0" borderId="1" xfId="1" applyFont="1" applyBorder="1"/>
    <xf numFmtId="43" fontId="1" fillId="0" borderId="1" xfId="1" applyFont="1" applyBorder="1"/>
    <xf numFmtId="43" fontId="1" fillId="2" borderId="1" xfId="1" applyFont="1" applyFill="1" applyBorder="1"/>
    <xf numFmtId="43" fontId="0" fillId="2" borderId="3" xfId="1" applyFont="1" applyFill="1" applyBorder="1"/>
    <xf numFmtId="43" fontId="0" fillId="0" borderId="3" xfId="1" applyFont="1" applyBorder="1"/>
    <xf numFmtId="43" fontId="1" fillId="2" borderId="4" xfId="1" applyFont="1" applyFill="1" applyBorder="1"/>
    <xf numFmtId="43" fontId="1" fillId="0" borderId="4" xfId="1" applyFont="1" applyBorder="1"/>
    <xf numFmtId="43" fontId="6" fillId="2" borderId="4" xfId="1" applyFont="1" applyFill="1" applyBorder="1"/>
    <xf numFmtId="43" fontId="6" fillId="0" borderId="4" xfId="1" applyFont="1" applyBorder="1"/>
    <xf numFmtId="0" fontId="0" fillId="0" borderId="3" xfId="0" applyBorder="1"/>
    <xf numFmtId="0" fontId="0" fillId="0" borderId="4" xfId="0" applyBorder="1"/>
    <xf numFmtId="9" fontId="0" fillId="0" borderId="1" xfId="0" applyNumberFormat="1" applyBorder="1"/>
    <xf numFmtId="0" fontId="0" fillId="0" borderId="5" xfId="0" applyFill="1" applyBorder="1"/>
    <xf numFmtId="10" fontId="0" fillId="0" borderId="1" xfId="2" applyNumberFormat="1" applyFont="1" applyBorder="1"/>
    <xf numFmtId="10" fontId="1" fillId="0" borderId="1" xfId="2" applyNumberFormat="1" applyFont="1" applyBorder="1"/>
    <xf numFmtId="10" fontId="0" fillId="0" borderId="3" xfId="2" applyNumberFormat="1" applyFont="1" applyBorder="1"/>
    <xf numFmtId="10" fontId="1" fillId="0" borderId="4" xfId="2" applyNumberFormat="1" applyFont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/>
    <xf numFmtId="43" fontId="0" fillId="3" borderId="1" xfId="1" applyFont="1" applyFill="1" applyBorder="1"/>
    <xf numFmtId="43" fontId="6" fillId="3" borderId="4" xfId="1" applyFont="1" applyFill="1" applyBorder="1"/>
    <xf numFmtId="43" fontId="0" fillId="3" borderId="3" xfId="1" applyFont="1" applyFill="1" applyBorder="1"/>
    <xf numFmtId="43" fontId="1" fillId="3" borderId="4" xfId="1" applyFont="1" applyFill="1" applyBorder="1"/>
    <xf numFmtId="43" fontId="1" fillId="3" borderId="1" xfId="1" applyFont="1" applyFill="1" applyBorder="1"/>
    <xf numFmtId="0" fontId="0" fillId="3" borderId="0" xfId="0" applyFill="1"/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/>
    <xf numFmtId="43" fontId="0" fillId="4" borderId="1" xfId="1" applyFont="1" applyFill="1" applyBorder="1"/>
    <xf numFmtId="43" fontId="1" fillId="4" borderId="4" xfId="1" applyFont="1" applyFill="1" applyBorder="1"/>
    <xf numFmtId="43" fontId="0" fillId="4" borderId="3" xfId="1" applyFont="1" applyFill="1" applyBorder="1"/>
    <xf numFmtId="43" fontId="1" fillId="4" borderId="1" xfId="1" applyFont="1" applyFill="1" applyBorder="1"/>
    <xf numFmtId="0" fontId="0" fillId="4" borderId="0" xfId="0" applyFill="1"/>
    <xf numFmtId="0" fontId="1" fillId="5" borderId="1" xfId="0" applyFont="1" applyFill="1" applyBorder="1" applyAlignment="1">
      <alignment horizontal="center" wrapText="1"/>
    </xf>
    <xf numFmtId="43" fontId="0" fillId="5" borderId="1" xfId="1" applyFont="1" applyFill="1" applyBorder="1"/>
    <xf numFmtId="43" fontId="1" fillId="5" borderId="1" xfId="1" applyFont="1" applyFill="1" applyBorder="1"/>
    <xf numFmtId="0" fontId="0" fillId="0" borderId="1" xfId="0" applyFont="1" applyBorder="1" applyAlignment="1">
      <alignment wrapText="1"/>
    </xf>
    <xf numFmtId="43" fontId="8" fillId="0" borderId="1" xfId="1" applyFont="1" applyBorder="1"/>
    <xf numFmtId="0" fontId="0" fillId="0" borderId="2" xfId="0" applyFill="1" applyBorder="1"/>
    <xf numFmtId="0" fontId="0" fillId="0" borderId="1" xfId="0" applyBorder="1" applyAlignment="1"/>
    <xf numFmtId="0" fontId="9" fillId="0" borderId="0" xfId="0" applyFont="1"/>
    <xf numFmtId="0" fontId="0" fillId="0" borderId="0" xfId="0" applyFont="1"/>
    <xf numFmtId="0" fontId="10" fillId="0" borderId="1" xfId="0" applyFont="1" applyBorder="1"/>
    <xf numFmtId="0" fontId="10" fillId="2" borderId="1" xfId="0" applyFont="1" applyFill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2" fillId="2" borderId="1" xfId="0" applyFont="1" applyFill="1" applyBorder="1"/>
    <xf numFmtId="0" fontId="12" fillId="0" borderId="1" xfId="0" applyFont="1" applyFill="1" applyBorder="1"/>
    <xf numFmtId="0" fontId="12" fillId="0" borderId="1" xfId="0" applyFont="1" applyBorder="1"/>
    <xf numFmtId="0" fontId="12" fillId="5" borderId="1" xfId="0" applyFont="1" applyFill="1" applyBorder="1"/>
    <xf numFmtId="0" fontId="12" fillId="4" borderId="1" xfId="0" applyFont="1" applyFill="1" applyBorder="1"/>
    <xf numFmtId="43" fontId="12" fillId="2" borderId="1" xfId="1" applyFont="1" applyFill="1" applyBorder="1"/>
    <xf numFmtId="43" fontId="12" fillId="0" borderId="1" xfId="1" applyFont="1" applyBorder="1"/>
    <xf numFmtId="43" fontId="12" fillId="5" borderId="1" xfId="1" applyFont="1" applyFill="1" applyBorder="1"/>
    <xf numFmtId="43" fontId="13" fillId="0" borderId="1" xfId="1" applyFont="1" applyBorder="1"/>
    <xf numFmtId="43" fontId="12" fillId="4" borderId="1" xfId="1" applyFont="1" applyFill="1" applyBorder="1"/>
    <xf numFmtId="10" fontId="12" fillId="0" borderId="1" xfId="2" applyNumberFormat="1" applyFont="1" applyBorder="1"/>
    <xf numFmtId="43" fontId="14" fillId="0" borderId="1" xfId="1" applyFont="1" applyBorder="1"/>
    <xf numFmtId="43" fontId="15" fillId="0" borderId="1" xfId="1" applyFont="1" applyBorder="1"/>
    <xf numFmtId="0" fontId="10" fillId="0" borderId="1" xfId="0" applyFont="1" applyBorder="1" applyAlignment="1">
      <alignment horizontal="right"/>
    </xf>
    <xf numFmtId="43" fontId="10" fillId="0" borderId="1" xfId="1" applyFont="1" applyBorder="1"/>
    <xf numFmtId="43" fontId="10" fillId="5" borderId="1" xfId="1" applyFont="1" applyFill="1" applyBorder="1"/>
    <xf numFmtId="43" fontId="16" fillId="0" borderId="1" xfId="1" applyFont="1" applyBorder="1"/>
    <xf numFmtId="43" fontId="10" fillId="4" borderId="1" xfId="1" applyFont="1" applyFill="1" applyBorder="1"/>
    <xf numFmtId="10" fontId="10" fillId="0" borderId="1" xfId="2" applyNumberFormat="1" applyFont="1" applyBorder="1"/>
    <xf numFmtId="43" fontId="10" fillId="2" borderId="1" xfId="1" applyFont="1" applyFill="1" applyBorder="1"/>
    <xf numFmtId="0" fontId="10" fillId="0" borderId="2" xfId="0" applyFont="1" applyFill="1" applyBorder="1" applyAlignment="1">
      <alignment horizontal="right"/>
    </xf>
    <xf numFmtId="0" fontId="12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0" fillId="0" borderId="3" xfId="1" applyFont="1" applyFill="1" applyBorder="1"/>
    <xf numFmtId="0" fontId="0" fillId="0" borderId="3" xfId="0" applyFill="1" applyBorder="1"/>
    <xf numFmtId="0" fontId="1" fillId="6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43" fontId="0" fillId="6" borderId="1" xfId="1" applyFont="1" applyFill="1" applyBorder="1"/>
    <xf numFmtId="43" fontId="6" fillId="6" borderId="4" xfId="1" applyFont="1" applyFill="1" applyBorder="1"/>
    <xf numFmtId="43" fontId="0" fillId="6" borderId="3" xfId="1" applyFont="1" applyFill="1" applyBorder="1"/>
    <xf numFmtId="43" fontId="1" fillId="6" borderId="4" xfId="1" applyFont="1" applyFill="1" applyBorder="1"/>
    <xf numFmtId="0" fontId="0" fillId="6" borderId="3" xfId="0" applyFill="1" applyBorder="1"/>
    <xf numFmtId="0" fontId="0" fillId="6" borderId="0" xfId="0" applyFill="1"/>
    <xf numFmtId="0" fontId="0" fillId="0" borderId="4" xfId="0" applyFill="1" applyBorder="1"/>
    <xf numFmtId="0" fontId="12" fillId="0" borderId="1" xfId="2" applyNumberFormat="1" applyFont="1" applyBorder="1"/>
    <xf numFmtId="4" fontId="0" fillId="0" borderId="0" xfId="0" applyNumberFormat="1" applyFill="1"/>
    <xf numFmtId="4" fontId="0" fillId="0" borderId="6" xfId="0" applyNumberFormat="1" applyFill="1" applyBorder="1"/>
    <xf numFmtId="4" fontId="0" fillId="0" borderId="8" xfId="0" applyNumberFormat="1" applyFill="1" applyBorder="1"/>
    <xf numFmtId="4" fontId="0" fillId="0" borderId="0" xfId="0" applyNumberFormat="1" applyFill="1" applyBorder="1"/>
    <xf numFmtId="0" fontId="1" fillId="0" borderId="0" xfId="0" applyFont="1" applyAlignment="1">
      <alignment horizontal="left" indent="3"/>
    </xf>
    <xf numFmtId="0" fontId="1" fillId="0" borderId="0" xfId="0" applyFont="1" applyFill="1"/>
    <xf numFmtId="0" fontId="12" fillId="0" borderId="0" xfId="0" applyFont="1"/>
    <xf numFmtId="43" fontId="1" fillId="0" borderId="2" xfId="1" applyFont="1" applyBorder="1"/>
    <xf numFmtId="10" fontId="1" fillId="0" borderId="3" xfId="2" applyNumberFormat="1" applyFont="1" applyBorder="1"/>
    <xf numFmtId="43" fontId="1" fillId="0" borderId="3" xfId="1" applyFont="1" applyBorder="1"/>
    <xf numFmtId="0" fontId="0" fillId="6" borderId="4" xfId="0" applyFill="1" applyBorder="1"/>
    <xf numFmtId="43" fontId="1" fillId="0" borderId="3" xfId="1" applyFont="1" applyFill="1" applyBorder="1"/>
    <xf numFmtId="0" fontId="0" fillId="0" borderId="1" xfId="0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/>
    <xf numFmtId="0" fontId="12" fillId="2" borderId="0" xfId="0" applyFont="1" applyFill="1"/>
    <xf numFmtId="43" fontId="0" fillId="0" borderId="1" xfId="1" applyFont="1" applyFill="1" applyBorder="1" applyAlignment="1">
      <alignment horizontal="right"/>
    </xf>
    <xf numFmtId="9" fontId="0" fillId="0" borderId="1" xfId="2" applyFont="1" applyBorder="1"/>
    <xf numFmtId="0" fontId="0" fillId="0" borderId="0" xfId="0" applyAlignment="1">
      <alignment horizontal="left" vertical="center" wrapText="1" indent="3"/>
    </xf>
    <xf numFmtId="43" fontId="12" fillId="0" borderId="1" xfId="1" applyFont="1" applyFill="1" applyBorder="1"/>
    <xf numFmtId="43" fontId="12" fillId="0" borderId="1" xfId="1" applyFont="1" applyBorder="1" applyAlignment="1">
      <alignment horizontal="right"/>
    </xf>
    <xf numFmtId="43" fontId="6" fillId="0" borderId="1" xfId="1" applyFont="1" applyBorder="1"/>
    <xf numFmtId="41" fontId="0" fillId="0" borderId="1" xfId="3" applyFont="1" applyBorder="1"/>
    <xf numFmtId="4" fontId="0" fillId="0" borderId="0" xfId="0" applyNumberFormat="1" applyFill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left" vertical="center" wrapText="1" indent="3"/>
    </xf>
    <xf numFmtId="0" fontId="0" fillId="0" borderId="0" xfId="0" applyAlignment="1">
      <alignment horizontal="left" wrapText="1" indent="3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</cellXfs>
  <cellStyles count="4">
    <cellStyle name="Comma" xfId="1" builtinId="3"/>
    <cellStyle name="Comma [0]" xfId="3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82"/>
  <sheetViews>
    <sheetView tabSelected="1" topLeftCell="B34" zoomScaleNormal="100" workbookViewId="0">
      <selection activeCell="B16" sqref="B16"/>
    </sheetView>
  </sheetViews>
  <sheetFormatPr defaultRowHeight="14.5" x14ac:dyDescent="0.35"/>
  <cols>
    <col min="1" max="1" width="3.54296875" customWidth="1"/>
    <col min="2" max="2" width="33.453125" customWidth="1"/>
    <col min="3" max="3" width="0.453125" style="1" hidden="1" customWidth="1"/>
    <col min="4" max="4" width="0.81640625" style="1" customWidth="1"/>
    <col min="5" max="5" width="10.7265625" style="2" customWidth="1"/>
    <col min="6" max="6" width="10.54296875" style="2" customWidth="1"/>
    <col min="7" max="7" width="0.54296875" style="104" customWidth="1"/>
    <col min="8" max="8" width="10.26953125" customWidth="1"/>
    <col min="9" max="9" width="10.453125" customWidth="1"/>
    <col min="10" max="10" width="10.26953125" style="45" customWidth="1"/>
    <col min="11" max="11" width="11.81640625" customWidth="1"/>
    <col min="12" max="12" width="0.54296875" style="1" customWidth="1"/>
    <col min="13" max="13" width="10.26953125" style="52" customWidth="1"/>
    <col min="14" max="14" width="10.7265625" customWidth="1"/>
    <col min="15" max="15" width="0.7265625" style="1" customWidth="1"/>
    <col min="16" max="16" width="36.1796875" customWidth="1"/>
  </cols>
  <sheetData>
    <row r="1" spans="2:17" ht="20.25" customHeight="1" x14ac:dyDescent="0.35">
      <c r="B1" s="2"/>
      <c r="C1" s="2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3"/>
      <c r="P1" s="3"/>
      <c r="Q1" s="3"/>
    </row>
    <row r="2" spans="2:17" ht="30.75" customHeight="1" x14ac:dyDescent="0.35">
      <c r="B2" s="2"/>
      <c r="C2" s="2"/>
      <c r="D2" s="135" t="s">
        <v>88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2"/>
      <c r="P2" s="2"/>
    </row>
    <row r="3" spans="2:17" x14ac:dyDescent="0.35">
      <c r="B3" s="7"/>
      <c r="C3" s="8"/>
      <c r="D3" s="8"/>
      <c r="E3" s="139" t="s">
        <v>47</v>
      </c>
      <c r="F3" s="140"/>
      <c r="G3" s="96"/>
      <c r="H3" s="137" t="s">
        <v>57</v>
      </c>
      <c r="I3" s="137"/>
      <c r="J3" s="137"/>
      <c r="K3" s="137"/>
      <c r="L3" s="8"/>
      <c r="M3" s="138" t="s">
        <v>74</v>
      </c>
      <c r="N3" s="138"/>
      <c r="O3" s="9"/>
      <c r="P3" s="10"/>
    </row>
    <row r="4" spans="2:17" ht="43.5" x14ac:dyDescent="0.35">
      <c r="B4" s="7" t="s">
        <v>0</v>
      </c>
      <c r="C4" s="8"/>
      <c r="D4" s="8"/>
      <c r="E4" s="92" t="s">
        <v>1</v>
      </c>
      <c r="F4" s="93" t="s">
        <v>2</v>
      </c>
      <c r="G4" s="97"/>
      <c r="H4" s="11" t="s">
        <v>1</v>
      </c>
      <c r="I4" s="11" t="s">
        <v>3</v>
      </c>
      <c r="J4" s="38" t="s">
        <v>4</v>
      </c>
      <c r="K4" s="13" t="s">
        <v>58</v>
      </c>
      <c r="L4" s="8"/>
      <c r="M4" s="46" t="s">
        <v>5</v>
      </c>
      <c r="N4" s="13" t="s">
        <v>89</v>
      </c>
      <c r="O4" s="9"/>
      <c r="P4" s="14"/>
    </row>
    <row r="5" spans="2:17" x14ac:dyDescent="0.35">
      <c r="B5" s="7" t="s">
        <v>7</v>
      </c>
      <c r="C5" s="5"/>
      <c r="D5" s="5"/>
      <c r="E5" s="4"/>
      <c r="F5" s="6"/>
      <c r="G5" s="98"/>
      <c r="H5" s="4"/>
      <c r="I5" s="4"/>
      <c r="J5" s="39"/>
      <c r="K5" s="59"/>
      <c r="L5" s="5"/>
      <c r="M5" s="47"/>
      <c r="N5" s="4"/>
    </row>
    <row r="6" spans="2:17" x14ac:dyDescent="0.35">
      <c r="B6" s="4" t="s">
        <v>8</v>
      </c>
      <c r="C6" s="5"/>
      <c r="D6" s="20"/>
      <c r="E6" s="21">
        <v>12638.61</v>
      </c>
      <c r="F6" s="19">
        <v>12638.61</v>
      </c>
      <c r="G6" s="99"/>
      <c r="H6" s="21">
        <v>13500</v>
      </c>
      <c r="I6" s="21">
        <v>6750</v>
      </c>
      <c r="J6" s="54">
        <v>13500</v>
      </c>
      <c r="K6" s="57">
        <f>J6-H6</f>
        <v>0</v>
      </c>
      <c r="L6" s="20"/>
      <c r="M6" s="48">
        <v>14000</v>
      </c>
      <c r="N6" s="34">
        <f>(M6-J6)/J6</f>
        <v>3.7037037037037035E-2</v>
      </c>
    </row>
    <row r="7" spans="2:17" x14ac:dyDescent="0.35">
      <c r="B7" s="4" t="s">
        <v>9</v>
      </c>
      <c r="C7" s="5"/>
      <c r="D7" s="20"/>
      <c r="E7" s="21">
        <v>5000</v>
      </c>
      <c r="F7" s="19">
        <v>5253.81</v>
      </c>
      <c r="G7" s="99"/>
      <c r="H7" s="21">
        <v>13500</v>
      </c>
      <c r="I7" s="21">
        <v>6750</v>
      </c>
      <c r="J7" s="54">
        <v>2366.83</v>
      </c>
      <c r="K7" s="21">
        <v>0</v>
      </c>
      <c r="L7" s="20"/>
      <c r="M7" s="48">
        <f>(Income!K8)</f>
        <v>2000</v>
      </c>
      <c r="N7" s="34">
        <f>(M7-J7)/J7</f>
        <v>-0.15498789520159872</v>
      </c>
    </row>
    <row r="8" spans="2:17" x14ac:dyDescent="0.35">
      <c r="B8" s="4"/>
      <c r="C8" s="5"/>
      <c r="D8" s="20"/>
      <c r="E8" s="21"/>
      <c r="F8" s="19"/>
      <c r="G8" s="99"/>
      <c r="H8" s="21"/>
      <c r="I8" s="21"/>
      <c r="J8" s="40"/>
      <c r="K8" s="21"/>
      <c r="L8" s="20"/>
      <c r="M8" s="48"/>
      <c r="N8" s="34"/>
    </row>
    <row r="9" spans="2:17" s="10" customFormat="1" ht="15" thickBot="1" x14ac:dyDescent="0.4">
      <c r="B9" s="7" t="s">
        <v>10</v>
      </c>
      <c r="C9" s="8"/>
      <c r="D9" s="28"/>
      <c r="E9" s="29">
        <f>SUM(E6:E8)</f>
        <v>17638.61</v>
      </c>
      <c r="F9" s="29">
        <f>SUM(F6:F8)</f>
        <v>17892.420000000002</v>
      </c>
      <c r="G9" s="100"/>
      <c r="H9" s="29">
        <f>SUM(H6:H8)</f>
        <v>27000</v>
      </c>
      <c r="I9" s="29">
        <f>SUM(I6:I8)</f>
        <v>13500</v>
      </c>
      <c r="J9" s="41">
        <f>SUM(J6:J8)</f>
        <v>15866.83</v>
      </c>
      <c r="K9" s="29">
        <f>SUM(K6:K8)</f>
        <v>0</v>
      </c>
      <c r="L9" s="23"/>
      <c r="M9" s="49">
        <f>SUM(M6:M8)</f>
        <v>16000</v>
      </c>
      <c r="N9" s="34">
        <f>(M9-J9)/J9</f>
        <v>8.3929808285587021E-3</v>
      </c>
      <c r="O9" s="9"/>
    </row>
    <row r="10" spans="2:17" ht="15" thickTop="1" x14ac:dyDescent="0.35">
      <c r="B10" s="4"/>
      <c r="C10" s="5"/>
      <c r="D10" s="24"/>
      <c r="E10" s="25"/>
      <c r="F10" s="94"/>
      <c r="G10" s="101"/>
      <c r="H10" s="25"/>
      <c r="I10" s="25"/>
      <c r="J10" s="42"/>
      <c r="K10" s="25"/>
      <c r="L10" s="20"/>
      <c r="M10" s="50"/>
      <c r="N10" s="36"/>
    </row>
    <row r="11" spans="2:17" x14ac:dyDescent="0.35">
      <c r="B11" s="7" t="s">
        <v>11</v>
      </c>
      <c r="C11" s="5"/>
      <c r="D11" s="20"/>
      <c r="E11" s="21"/>
      <c r="F11" s="19"/>
      <c r="G11" s="99"/>
      <c r="H11" s="21"/>
      <c r="I11" s="21"/>
      <c r="J11" s="40"/>
      <c r="K11" s="21"/>
      <c r="L11" s="20"/>
      <c r="M11" s="48"/>
      <c r="N11" s="34"/>
    </row>
    <row r="12" spans="2:17" x14ac:dyDescent="0.35">
      <c r="B12" s="4" t="s">
        <v>13</v>
      </c>
      <c r="C12" s="5"/>
      <c r="D12" s="20"/>
      <c r="E12" s="21">
        <v>7024</v>
      </c>
      <c r="F12" s="19">
        <v>5265.66</v>
      </c>
      <c r="G12" s="99"/>
      <c r="H12" s="21">
        <v>5650</v>
      </c>
      <c r="I12" s="21">
        <v>3316.07</v>
      </c>
      <c r="J12" s="40">
        <f>Expenditure!G20</f>
        <v>5071.18</v>
      </c>
      <c r="K12" s="57">
        <f>H12-J12</f>
        <v>578.81999999999971</v>
      </c>
      <c r="L12" s="20"/>
      <c r="M12" s="48">
        <f>Expenditure!J20</f>
        <v>6295</v>
      </c>
      <c r="N12" s="125">
        <f>(M12-J12)/J12</f>
        <v>0.24132844821126437</v>
      </c>
    </row>
    <row r="13" spans="2:17" x14ac:dyDescent="0.35">
      <c r="B13" s="4" t="s">
        <v>12</v>
      </c>
      <c r="C13" s="5"/>
      <c r="D13" s="20"/>
      <c r="E13" s="21">
        <v>5275</v>
      </c>
      <c r="F13" s="19">
        <v>2891.04</v>
      </c>
      <c r="G13" s="99"/>
      <c r="H13" s="21">
        <v>3675</v>
      </c>
      <c r="I13" s="21">
        <v>1688.24</v>
      </c>
      <c r="J13" s="40">
        <v>3157.5</v>
      </c>
      <c r="K13" s="57">
        <f t="shared" ref="K13:K16" si="0">H13-J13</f>
        <v>517.5</v>
      </c>
      <c r="L13" s="20"/>
      <c r="M13" s="48">
        <f>Expenditure!J30</f>
        <v>3910</v>
      </c>
      <c r="N13" s="34">
        <f t="shared" ref="N13:N18" si="1">(M13-J13)/J13</f>
        <v>0.23832145684877276</v>
      </c>
    </row>
    <row r="14" spans="2:17" x14ac:dyDescent="0.35">
      <c r="B14" s="4" t="s">
        <v>37</v>
      </c>
      <c r="C14" s="5"/>
      <c r="D14" s="20"/>
      <c r="E14" s="21">
        <v>500</v>
      </c>
      <c r="F14" s="19">
        <v>1275</v>
      </c>
      <c r="G14" s="99"/>
      <c r="H14" s="21">
        <v>1200</v>
      </c>
      <c r="I14" s="21">
        <v>1000</v>
      </c>
      <c r="J14" s="40">
        <v>1000</v>
      </c>
      <c r="K14" s="57">
        <f t="shared" si="0"/>
        <v>200</v>
      </c>
      <c r="L14" s="20"/>
      <c r="M14" s="48">
        <f>Expenditure!J33</f>
        <v>1200</v>
      </c>
      <c r="N14" s="34">
        <f t="shared" si="1"/>
        <v>0.2</v>
      </c>
    </row>
    <row r="15" spans="2:17" x14ac:dyDescent="0.35">
      <c r="B15" s="4" t="s">
        <v>14</v>
      </c>
      <c r="C15" s="5"/>
      <c r="D15" s="20"/>
      <c r="E15" s="21">
        <v>3000</v>
      </c>
      <c r="F15" s="19">
        <v>4853.74</v>
      </c>
      <c r="G15" s="99"/>
      <c r="H15" s="21">
        <v>3000</v>
      </c>
      <c r="I15" s="21">
        <v>1214.77</v>
      </c>
      <c r="J15" s="40">
        <v>1250</v>
      </c>
      <c r="K15" s="57">
        <f t="shared" si="0"/>
        <v>1750</v>
      </c>
      <c r="L15" s="20"/>
      <c r="M15" s="48">
        <f>Expenditure!J36</f>
        <v>3500</v>
      </c>
      <c r="N15" s="34">
        <f t="shared" si="1"/>
        <v>1.8</v>
      </c>
    </row>
    <row r="16" spans="2:17" x14ac:dyDescent="0.35">
      <c r="B16" s="4" t="s">
        <v>102</v>
      </c>
      <c r="C16" s="5"/>
      <c r="D16" s="20"/>
      <c r="E16" s="21">
        <v>15500</v>
      </c>
      <c r="F16" s="19">
        <v>5324.59</v>
      </c>
      <c r="G16" s="99"/>
      <c r="H16" s="21">
        <v>5000</v>
      </c>
      <c r="I16" s="21">
        <v>888</v>
      </c>
      <c r="J16" s="40">
        <v>1000</v>
      </c>
      <c r="K16" s="57">
        <f t="shared" si="0"/>
        <v>4000</v>
      </c>
      <c r="L16" s="20"/>
      <c r="M16" s="48">
        <f>Expenditure!J43</f>
        <v>5000</v>
      </c>
      <c r="N16" s="34">
        <f t="shared" si="1"/>
        <v>4</v>
      </c>
    </row>
    <row r="17" spans="2:23" x14ac:dyDescent="0.35">
      <c r="B17" s="4"/>
      <c r="C17" s="5"/>
      <c r="D17" s="20"/>
      <c r="E17" s="21"/>
      <c r="F17" s="19"/>
      <c r="G17" s="99"/>
      <c r="H17" s="21"/>
      <c r="I17" s="21"/>
      <c r="J17" s="40"/>
      <c r="K17" s="21"/>
      <c r="L17" s="20"/>
      <c r="M17" s="48"/>
      <c r="N17" s="34"/>
    </row>
    <row r="18" spans="2:23" s="10" customFormat="1" x14ac:dyDescent="0.35">
      <c r="B18" s="7" t="s">
        <v>17</v>
      </c>
      <c r="C18" s="8"/>
      <c r="D18" s="26"/>
      <c r="E18" s="27">
        <f>SUM(E12:E17)</f>
        <v>31299</v>
      </c>
      <c r="F18" s="27">
        <f>SUM(F12:F17)</f>
        <v>19610.03</v>
      </c>
      <c r="G18" s="102"/>
      <c r="H18" s="27">
        <f>SUM(H12:H17)</f>
        <v>18525</v>
      </c>
      <c r="I18" s="27">
        <f>SUM(I12:I17)</f>
        <v>8107.08</v>
      </c>
      <c r="J18" s="43">
        <f>SUM(J12:J17)</f>
        <v>11478.68</v>
      </c>
      <c r="K18" s="27">
        <f>SUM(K12:K17)</f>
        <v>7046.32</v>
      </c>
      <c r="L18" s="23"/>
      <c r="M18" s="49">
        <f>SUM(M12:M17)</f>
        <v>19905</v>
      </c>
      <c r="N18" s="37">
        <f t="shared" si="1"/>
        <v>0.73408440691786858</v>
      </c>
      <c r="O18" s="9"/>
    </row>
    <row r="19" spans="2:23" ht="15" thickTop="1" x14ac:dyDescent="0.35">
      <c r="B19" s="4"/>
      <c r="C19" s="5"/>
      <c r="D19" s="24"/>
      <c r="E19" s="25"/>
      <c r="F19" s="94"/>
      <c r="G19" s="101"/>
      <c r="H19" s="25"/>
      <c r="I19" s="25"/>
      <c r="J19" s="42"/>
      <c r="K19" s="25"/>
      <c r="L19" s="20"/>
      <c r="M19" s="50"/>
      <c r="N19" s="36"/>
    </row>
    <row r="20" spans="2:23" ht="15.5" x14ac:dyDescent="0.35">
      <c r="B20" s="15" t="s">
        <v>15</v>
      </c>
      <c r="C20" s="5"/>
      <c r="D20" s="5"/>
      <c r="E20" s="4"/>
      <c r="F20" s="6"/>
      <c r="G20" s="98"/>
      <c r="H20" s="4"/>
      <c r="I20" s="4"/>
      <c r="J20" s="39"/>
      <c r="K20" s="4"/>
      <c r="L20" s="5"/>
      <c r="M20" s="47"/>
      <c r="N20" s="34"/>
    </row>
    <row r="21" spans="2:23" x14ac:dyDescent="0.35">
      <c r="B21" s="7" t="s">
        <v>90</v>
      </c>
      <c r="C21" s="5"/>
      <c r="D21" s="5"/>
      <c r="E21" s="4"/>
      <c r="F21" s="6"/>
      <c r="G21" s="98"/>
      <c r="H21" s="4"/>
      <c r="I21" s="22"/>
      <c r="J21" s="44">
        <v>11007.3</v>
      </c>
      <c r="K21" s="4"/>
      <c r="L21" s="5"/>
      <c r="M21" s="51">
        <v>15395.57</v>
      </c>
      <c r="N21" s="35"/>
    </row>
    <row r="22" spans="2:23" x14ac:dyDescent="0.35">
      <c r="B22" s="7" t="s">
        <v>10</v>
      </c>
      <c r="C22" s="5"/>
      <c r="D22" s="5"/>
      <c r="E22" s="4"/>
      <c r="F22" s="6"/>
      <c r="G22" s="98"/>
      <c r="H22" s="4"/>
      <c r="I22" s="21"/>
      <c r="J22" s="40">
        <v>15866.83</v>
      </c>
      <c r="K22" s="4"/>
      <c r="L22" s="5"/>
      <c r="M22" s="48">
        <f>M9</f>
        <v>16000</v>
      </c>
      <c r="N22" s="34"/>
    </row>
    <row r="23" spans="2:23" x14ac:dyDescent="0.35">
      <c r="B23" s="7" t="s">
        <v>17</v>
      </c>
      <c r="C23" s="5"/>
      <c r="D23" s="5"/>
      <c r="E23" s="4"/>
      <c r="F23" s="6"/>
      <c r="G23" s="98"/>
      <c r="H23" s="4"/>
      <c r="I23" s="21"/>
      <c r="J23" s="40">
        <v>11478.56</v>
      </c>
      <c r="K23" s="4"/>
      <c r="L23" s="5"/>
      <c r="M23" s="48">
        <f>M18</f>
        <v>19905</v>
      </c>
      <c r="N23" s="34"/>
    </row>
    <row r="24" spans="2:23" ht="15" thickBot="1" x14ac:dyDescent="0.4">
      <c r="B24" s="7" t="s">
        <v>16</v>
      </c>
      <c r="C24" s="5"/>
      <c r="D24" s="5"/>
      <c r="E24" s="31"/>
      <c r="F24" s="105"/>
      <c r="G24" s="117"/>
      <c r="H24" s="31"/>
      <c r="I24" s="27"/>
      <c r="J24" s="43">
        <f>J21+J22-J23</f>
        <v>15395.569999999998</v>
      </c>
      <c r="K24" s="27">
        <f>K21+K22-K23</f>
        <v>0</v>
      </c>
      <c r="L24" s="27">
        <f>L21+L22-L23</f>
        <v>0</v>
      </c>
      <c r="M24" s="49">
        <f>M21+M22-M23</f>
        <v>11490.57</v>
      </c>
      <c r="N24" s="37"/>
    </row>
    <row r="25" spans="2:23" ht="15" thickTop="1" x14ac:dyDescent="0.35">
      <c r="B25" s="7"/>
      <c r="C25" s="5"/>
      <c r="D25" s="5"/>
      <c r="E25" s="30"/>
      <c r="F25" s="95"/>
      <c r="G25" s="103"/>
      <c r="H25" s="30"/>
      <c r="I25" s="116"/>
      <c r="J25" s="118"/>
      <c r="K25" s="116"/>
      <c r="L25" s="114"/>
      <c r="M25" s="118"/>
      <c r="N25" s="115"/>
    </row>
    <row r="26" spans="2:23" x14ac:dyDescent="0.35">
      <c r="B26" s="4"/>
      <c r="C26" s="5"/>
      <c r="D26" s="5"/>
      <c r="E26" s="4"/>
      <c r="F26" s="6"/>
      <c r="G26" s="98"/>
      <c r="H26" s="4"/>
      <c r="I26" s="4"/>
      <c r="J26" s="6"/>
      <c r="K26" s="4"/>
      <c r="L26" s="5"/>
      <c r="M26" s="6"/>
      <c r="N26" s="30"/>
      <c r="Q26" s="121"/>
      <c r="R26" s="121"/>
      <c r="S26" s="121"/>
      <c r="T26" s="121"/>
      <c r="U26" s="121"/>
      <c r="V26" s="121"/>
      <c r="W26" s="121"/>
    </row>
    <row r="27" spans="2:23" x14ac:dyDescent="0.35">
      <c r="B27" s="4" t="s">
        <v>18</v>
      </c>
      <c r="C27" s="5"/>
      <c r="D27" s="5"/>
      <c r="E27" s="4">
        <v>389</v>
      </c>
      <c r="F27" s="6"/>
      <c r="G27" s="98"/>
      <c r="H27" s="130">
        <v>389</v>
      </c>
      <c r="I27" s="6"/>
      <c r="J27" s="6"/>
      <c r="K27" s="4"/>
      <c r="L27" s="5"/>
      <c r="M27" s="119">
        <v>409</v>
      </c>
      <c r="N27" s="4" t="s">
        <v>68</v>
      </c>
      <c r="P27" s="121"/>
    </row>
    <row r="28" spans="2:23" ht="14.25" customHeight="1" x14ac:dyDescent="0.35">
      <c r="B28" s="4" t="s">
        <v>19</v>
      </c>
      <c r="C28" s="5"/>
      <c r="D28" s="5"/>
      <c r="E28" s="4">
        <v>32.49</v>
      </c>
      <c r="F28" s="6"/>
      <c r="G28" s="98"/>
      <c r="H28" s="21">
        <v>34.700000000000003</v>
      </c>
      <c r="I28" s="6"/>
      <c r="J28" s="6"/>
      <c r="K28" s="4"/>
      <c r="L28" s="5"/>
      <c r="M28" s="124">
        <f>M6/M27</f>
        <v>34.229828850855746</v>
      </c>
      <c r="N28" s="4"/>
    </row>
    <row r="29" spans="2:23" ht="27.75" customHeight="1" x14ac:dyDescent="0.35">
      <c r="B29" s="16" t="s">
        <v>20</v>
      </c>
      <c r="C29" s="5"/>
      <c r="D29" s="5"/>
      <c r="E29" s="32">
        <v>0</v>
      </c>
      <c r="F29" s="6"/>
      <c r="G29" s="98"/>
      <c r="H29" s="32">
        <f>(H28-E28)/E28</f>
        <v>6.8020929516774409E-2</v>
      </c>
      <c r="I29" s="33"/>
      <c r="J29" s="6"/>
      <c r="K29" s="4"/>
      <c r="L29" s="5"/>
      <c r="M29" s="120">
        <f>(M28-H28)/H28</f>
        <v>-1.354960083989212E-2</v>
      </c>
      <c r="N29" s="4"/>
    </row>
    <row r="30" spans="2:23" x14ac:dyDescent="0.35">
      <c r="J30" s="2"/>
      <c r="K30" s="2"/>
      <c r="L30" s="2"/>
      <c r="M30" s="2"/>
    </row>
    <row r="31" spans="2:23" x14ac:dyDescent="0.35">
      <c r="J31" s="2"/>
      <c r="K31" s="2"/>
      <c r="L31" s="2"/>
      <c r="M31" s="2"/>
      <c r="P31" s="14"/>
    </row>
    <row r="32" spans="2:23" x14ac:dyDescent="0.35">
      <c r="B32" s="10" t="s">
        <v>50</v>
      </c>
      <c r="H32" s="111" t="s">
        <v>54</v>
      </c>
      <c r="I32" s="10"/>
      <c r="J32" s="112"/>
      <c r="K32" s="2"/>
      <c r="L32" s="2"/>
      <c r="M32" s="2"/>
    </row>
    <row r="33" spans="2:16" ht="15" customHeight="1" x14ac:dyDescent="0.35">
      <c r="B33" s="61" t="s">
        <v>93</v>
      </c>
      <c r="F33" s="131">
        <v>1898.19</v>
      </c>
      <c r="H33" s="134" t="s">
        <v>99</v>
      </c>
      <c r="I33" s="134"/>
      <c r="J33" s="134"/>
      <c r="K33" s="134"/>
      <c r="L33" s="134"/>
      <c r="M33" s="134"/>
      <c r="N33" s="134"/>
    </row>
    <row r="34" spans="2:16" x14ac:dyDescent="0.35">
      <c r="B34" t="s">
        <v>51</v>
      </c>
      <c r="F34" s="109">
        <v>0</v>
      </c>
      <c r="H34" s="134"/>
      <c r="I34" s="134"/>
      <c r="J34" s="134"/>
      <c r="K34" s="134"/>
      <c r="L34" s="134"/>
      <c r="M34" s="134"/>
      <c r="N34" s="134"/>
    </row>
    <row r="35" spans="2:16" x14ac:dyDescent="0.35">
      <c r="F35" s="107">
        <v>1898.19</v>
      </c>
      <c r="H35" s="134"/>
      <c r="I35" s="134"/>
      <c r="J35" s="134"/>
      <c r="K35" s="134"/>
      <c r="L35" s="134"/>
      <c r="M35" s="134"/>
      <c r="N35" s="134"/>
    </row>
    <row r="36" spans="2:16" x14ac:dyDescent="0.35">
      <c r="J36" s="2"/>
      <c r="K36" s="2"/>
      <c r="L36" s="2"/>
      <c r="M36" s="2"/>
    </row>
    <row r="37" spans="2:16" x14ac:dyDescent="0.35">
      <c r="B37" t="s">
        <v>98</v>
      </c>
      <c r="F37" s="110"/>
      <c r="H37" s="134" t="s">
        <v>91</v>
      </c>
      <c r="I37" s="134"/>
      <c r="J37" s="134"/>
      <c r="K37" s="134"/>
      <c r="L37" s="134"/>
      <c r="M37" s="134"/>
      <c r="N37" s="134"/>
    </row>
    <row r="38" spans="2:16" x14ac:dyDescent="0.35">
      <c r="B38" t="s">
        <v>94</v>
      </c>
      <c r="F38" s="132">
        <v>499</v>
      </c>
      <c r="H38" s="134"/>
      <c r="I38" s="134"/>
      <c r="J38" s="134"/>
      <c r="K38" s="134"/>
      <c r="L38" s="134"/>
      <c r="M38" s="134"/>
      <c r="N38" s="134"/>
    </row>
    <row r="39" spans="2:16" x14ac:dyDescent="0.35">
      <c r="B39" t="s">
        <v>95</v>
      </c>
      <c r="F39" s="132">
        <v>64.8</v>
      </c>
      <c r="J39" s="2"/>
      <c r="K39" s="2"/>
      <c r="L39" s="2"/>
      <c r="M39" s="2"/>
    </row>
    <row r="40" spans="2:16" x14ac:dyDescent="0.35">
      <c r="B40" t="s">
        <v>96</v>
      </c>
      <c r="F40" s="110">
        <v>250</v>
      </c>
      <c r="H40" s="133" t="s">
        <v>92</v>
      </c>
      <c r="I40" s="133"/>
      <c r="J40" s="133"/>
      <c r="K40" s="133"/>
      <c r="L40" s="133"/>
      <c r="M40" s="133"/>
      <c r="N40" s="133"/>
    </row>
    <row r="41" spans="2:16" x14ac:dyDescent="0.35">
      <c r="B41" t="s">
        <v>97</v>
      </c>
      <c r="F41" s="109">
        <v>264</v>
      </c>
      <c r="H41" s="133"/>
      <c r="I41" s="133"/>
      <c r="J41" s="133"/>
      <c r="K41" s="133"/>
      <c r="L41" s="133"/>
      <c r="M41" s="133"/>
      <c r="N41" s="133"/>
    </row>
    <row r="42" spans="2:16" x14ac:dyDescent="0.35">
      <c r="F42" s="110">
        <v>1077.8</v>
      </c>
      <c r="H42" s="126"/>
      <c r="I42" s="126"/>
      <c r="J42" s="126"/>
      <c r="K42" s="126"/>
      <c r="L42" s="126"/>
      <c r="M42" s="126"/>
      <c r="N42" s="126"/>
    </row>
    <row r="43" spans="2:16" x14ac:dyDescent="0.35">
      <c r="J43" s="2"/>
      <c r="K43" s="2"/>
      <c r="L43" s="2"/>
      <c r="M43" s="2"/>
    </row>
    <row r="44" spans="2:16" ht="15" thickBot="1" x14ac:dyDescent="0.4">
      <c r="B44" t="s">
        <v>52</v>
      </c>
      <c r="F44" s="108">
        <v>820.39</v>
      </c>
      <c r="H44" s="113" t="s">
        <v>101</v>
      </c>
      <c r="I44" s="113"/>
      <c r="J44" s="122"/>
      <c r="K44" s="122"/>
      <c r="L44" s="122"/>
      <c r="M44" s="122"/>
      <c r="N44" s="113"/>
      <c r="O44" s="123"/>
      <c r="P44" s="113"/>
    </row>
    <row r="45" spans="2:16" ht="15" thickTop="1" x14ac:dyDescent="0.35">
      <c r="J45" s="2"/>
      <c r="K45" s="2"/>
      <c r="L45" s="2"/>
      <c r="M45" s="2"/>
    </row>
    <row r="46" spans="2:16" x14ac:dyDescent="0.35">
      <c r="B46" s="2"/>
      <c r="C46" s="2"/>
      <c r="D46" s="2"/>
      <c r="G46" s="2"/>
      <c r="H46" s="2"/>
      <c r="I46" s="2"/>
      <c r="J46" s="2"/>
      <c r="K46" s="2"/>
      <c r="L46" s="2"/>
      <c r="M46" s="2"/>
      <c r="N46" s="2"/>
      <c r="O46" s="2"/>
    </row>
    <row r="47" spans="2:16" x14ac:dyDescent="0.35">
      <c r="B47" s="2"/>
      <c r="C47" s="2"/>
      <c r="D47" s="2"/>
      <c r="G47" s="2"/>
      <c r="H47" s="2"/>
      <c r="I47" s="2"/>
      <c r="J47" s="2"/>
      <c r="K47" s="2"/>
      <c r="L47" s="2"/>
      <c r="M47" s="2"/>
      <c r="N47" s="2"/>
      <c r="O47" s="2"/>
    </row>
    <row r="48" spans="2:16" x14ac:dyDescent="0.35">
      <c r="B48" s="2"/>
      <c r="C48" s="2"/>
      <c r="D48" s="2"/>
      <c r="G48" s="2"/>
      <c r="H48" s="2"/>
      <c r="I48" s="2"/>
      <c r="J48" s="2"/>
      <c r="K48" s="2"/>
      <c r="L48" s="2"/>
      <c r="M48" s="2"/>
      <c r="N48" s="2"/>
      <c r="O48" s="2"/>
    </row>
    <row r="49" spans="2:16" x14ac:dyDescent="0.35">
      <c r="B49" s="2"/>
      <c r="C49" s="2"/>
      <c r="D49" s="2"/>
      <c r="G49" s="2"/>
      <c r="H49" s="2"/>
      <c r="I49" s="2"/>
      <c r="J49" s="2"/>
      <c r="K49" s="2"/>
      <c r="L49" s="2"/>
      <c r="M49" s="2"/>
      <c r="N49" s="2"/>
      <c r="O49" s="2"/>
    </row>
    <row r="50" spans="2:16" x14ac:dyDescent="0.35">
      <c r="B50" s="2"/>
      <c r="C50" s="2"/>
      <c r="D50" s="2"/>
      <c r="G50" s="2"/>
      <c r="H50" s="2"/>
      <c r="I50" s="2"/>
      <c r="J50" s="2"/>
      <c r="K50" s="2"/>
      <c r="L50" s="2"/>
      <c r="M50" s="2"/>
      <c r="N50" s="2"/>
      <c r="O50" s="2"/>
    </row>
    <row r="51" spans="2:16" x14ac:dyDescent="0.35">
      <c r="B51" s="2"/>
      <c r="C51" s="2"/>
      <c r="D51" s="2"/>
      <c r="G51" s="2"/>
      <c r="H51" s="2"/>
      <c r="I51" s="2"/>
      <c r="J51" s="2"/>
      <c r="K51" s="2"/>
      <c r="L51" s="2"/>
      <c r="M51" s="2"/>
      <c r="N51" s="2"/>
      <c r="O51" s="2"/>
    </row>
    <row r="52" spans="2:16" x14ac:dyDescent="0.35">
      <c r="B52" s="2"/>
      <c r="C52" s="2"/>
      <c r="D52" s="2"/>
      <c r="G52" s="2"/>
      <c r="H52" s="2"/>
      <c r="I52" s="2"/>
      <c r="J52" s="2"/>
      <c r="K52" s="2"/>
      <c r="L52" s="2"/>
      <c r="M52" s="2"/>
      <c r="N52" s="2"/>
      <c r="O52" s="2"/>
    </row>
    <row r="53" spans="2:16" x14ac:dyDescent="0.35">
      <c r="B53" s="2"/>
      <c r="C53" s="2"/>
      <c r="D53" s="2"/>
      <c r="G53" s="2"/>
      <c r="H53" s="2"/>
      <c r="I53" s="2"/>
      <c r="J53" s="2"/>
      <c r="K53" s="2"/>
      <c r="L53" s="2"/>
      <c r="M53" s="2"/>
      <c r="N53" s="2"/>
      <c r="O53" s="2"/>
    </row>
    <row r="54" spans="2:16" x14ac:dyDescent="0.35">
      <c r="B54" s="2"/>
      <c r="C54" s="2"/>
      <c r="D54" s="2"/>
      <c r="G54" s="2"/>
      <c r="H54" s="2"/>
      <c r="I54" s="2"/>
      <c r="J54" s="2"/>
      <c r="K54" s="2"/>
      <c r="L54" s="2"/>
      <c r="M54" s="2"/>
      <c r="N54" s="2"/>
      <c r="O54" s="2"/>
    </row>
    <row r="55" spans="2:16" x14ac:dyDescent="0.35">
      <c r="B55" s="2"/>
      <c r="C55" s="2"/>
      <c r="D55" s="2"/>
      <c r="G55" s="2"/>
      <c r="H55" s="2"/>
      <c r="I55" s="2"/>
      <c r="J55" s="2"/>
      <c r="K55" s="2"/>
      <c r="L55" s="2"/>
      <c r="M55" s="2"/>
      <c r="N55" s="2"/>
      <c r="O55" s="2"/>
    </row>
    <row r="56" spans="2:16" x14ac:dyDescent="0.35">
      <c r="B56" s="2"/>
      <c r="C56" s="2"/>
      <c r="D56" s="2"/>
      <c r="G56" s="2"/>
      <c r="H56" s="2"/>
      <c r="I56" s="2"/>
      <c r="J56" s="2"/>
      <c r="K56" s="2"/>
      <c r="L56" s="2"/>
      <c r="M56" s="2"/>
      <c r="N56" s="2"/>
      <c r="O56" s="2"/>
    </row>
    <row r="57" spans="2:16" x14ac:dyDescent="0.35">
      <c r="B57" s="2"/>
      <c r="C57" s="2"/>
      <c r="D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35">
      <c r="B58" s="2"/>
      <c r="C58" s="2"/>
      <c r="D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6" x14ac:dyDescent="0.35">
      <c r="B59" s="2"/>
      <c r="C59" s="2"/>
      <c r="D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6" x14ac:dyDescent="0.35">
      <c r="B60" s="2"/>
      <c r="C60" s="2"/>
      <c r="D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2:16" x14ac:dyDescent="0.35">
      <c r="B61" s="2"/>
      <c r="C61" s="2"/>
      <c r="D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35">
      <c r="B62" s="2"/>
      <c r="C62" s="2"/>
      <c r="D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35">
      <c r="B63" s="2"/>
      <c r="C63" s="2"/>
      <c r="D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35">
      <c r="B64" s="2"/>
      <c r="C64" s="2"/>
      <c r="D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35">
      <c r="B65" s="2"/>
      <c r="C65" s="2"/>
      <c r="D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35">
      <c r="B66" s="2"/>
      <c r="C66" s="2"/>
      <c r="D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35">
      <c r="B67" s="2"/>
      <c r="C67" s="2"/>
      <c r="D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35">
      <c r="B68" s="2"/>
      <c r="C68" s="2"/>
      <c r="D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35">
      <c r="B69" s="2"/>
      <c r="C69" s="2"/>
      <c r="D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35">
      <c r="B70" s="2"/>
      <c r="C70" s="2"/>
      <c r="D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35">
      <c r="B71" s="2"/>
      <c r="C71" s="2"/>
      <c r="D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35">
      <c r="B72" s="2"/>
      <c r="C72" s="2"/>
      <c r="D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35">
      <c r="B73" s="2"/>
      <c r="C73" s="2"/>
      <c r="D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35">
      <c r="B74" s="2"/>
      <c r="C74" s="2"/>
      <c r="D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35">
      <c r="B75" s="2"/>
      <c r="C75" s="2"/>
      <c r="D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35">
      <c r="B76" s="2"/>
      <c r="C76" s="2"/>
      <c r="D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35">
      <c r="B77" s="2"/>
      <c r="C77" s="2"/>
      <c r="D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35">
      <c r="B78" s="2"/>
      <c r="C78" s="2"/>
      <c r="D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35">
      <c r="B79" s="2"/>
      <c r="C79" s="2"/>
      <c r="D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35">
      <c r="B80" s="2"/>
      <c r="C80" s="2"/>
      <c r="D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35">
      <c r="B81" s="2"/>
      <c r="C81" s="2"/>
      <c r="D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35">
      <c r="B82" s="2"/>
      <c r="C82" s="2"/>
      <c r="D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35">
      <c r="B83" s="2"/>
      <c r="C83" s="2"/>
      <c r="D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35">
      <c r="B84" s="2"/>
      <c r="C84" s="2"/>
      <c r="D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35">
      <c r="B85" s="2"/>
      <c r="C85" s="2"/>
      <c r="D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2:16" x14ac:dyDescent="0.35">
      <c r="B86" s="2"/>
      <c r="C86" s="2"/>
      <c r="D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 x14ac:dyDescent="0.35">
      <c r="B87" s="2"/>
      <c r="C87" s="2"/>
      <c r="D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 x14ac:dyDescent="0.35">
      <c r="B88" s="2"/>
      <c r="C88" s="2"/>
      <c r="D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2:16" x14ac:dyDescent="0.35">
      <c r="B89" s="2"/>
      <c r="C89" s="2"/>
      <c r="D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 x14ac:dyDescent="0.35">
      <c r="B90" s="2"/>
      <c r="C90" s="2"/>
      <c r="D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 x14ac:dyDescent="0.35">
      <c r="B91" s="2"/>
      <c r="C91" s="2"/>
      <c r="D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 x14ac:dyDescent="0.35">
      <c r="B92" s="2"/>
      <c r="C92" s="2"/>
      <c r="D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2:16" x14ac:dyDescent="0.35">
      <c r="B93" s="2"/>
      <c r="C93" s="2"/>
      <c r="D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16" x14ac:dyDescent="0.35">
      <c r="B94" s="2"/>
      <c r="C94" s="2"/>
      <c r="D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2:16" x14ac:dyDescent="0.35">
      <c r="B95" s="2"/>
      <c r="C95" s="2"/>
      <c r="D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2:16" x14ac:dyDescent="0.35">
      <c r="B96" s="2"/>
      <c r="C96" s="2"/>
      <c r="D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2:16" x14ac:dyDescent="0.35">
      <c r="B97" s="2"/>
      <c r="C97" s="2"/>
      <c r="D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2:16" x14ac:dyDescent="0.35">
      <c r="B98" s="2"/>
      <c r="C98" s="2"/>
      <c r="D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2:16" x14ac:dyDescent="0.35">
      <c r="B99" s="2"/>
      <c r="C99" s="2"/>
      <c r="D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2:16" x14ac:dyDescent="0.35">
      <c r="B100" s="2"/>
      <c r="C100" s="2"/>
      <c r="D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2:16" x14ac:dyDescent="0.35">
      <c r="B101" s="2"/>
      <c r="C101" s="2"/>
      <c r="D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 x14ac:dyDescent="0.35">
      <c r="B102" s="2"/>
      <c r="C102" s="2"/>
      <c r="D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2:16" x14ac:dyDescent="0.35">
      <c r="B103" s="2"/>
      <c r="C103" s="2"/>
      <c r="D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2:16" x14ac:dyDescent="0.35">
      <c r="B104" s="2"/>
      <c r="C104" s="2"/>
      <c r="D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2:16" x14ac:dyDescent="0.35">
      <c r="B105" s="2"/>
      <c r="C105" s="2"/>
      <c r="D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2:16" x14ac:dyDescent="0.35">
      <c r="B106" s="2"/>
      <c r="C106" s="2"/>
      <c r="D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 x14ac:dyDescent="0.35">
      <c r="B107" s="2"/>
      <c r="C107" s="2"/>
      <c r="D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 x14ac:dyDescent="0.35">
      <c r="B108" s="2"/>
      <c r="C108" s="2"/>
      <c r="D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 x14ac:dyDescent="0.35">
      <c r="B109" s="2"/>
      <c r="C109" s="2"/>
      <c r="D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2:16" x14ac:dyDescent="0.35">
      <c r="B110" s="2"/>
      <c r="C110" s="2"/>
      <c r="D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 x14ac:dyDescent="0.35">
      <c r="B111" s="2"/>
      <c r="C111" s="2"/>
      <c r="D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 x14ac:dyDescent="0.35">
      <c r="B112" s="2"/>
      <c r="C112" s="2"/>
      <c r="D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2:16" x14ac:dyDescent="0.35">
      <c r="B113" s="2"/>
      <c r="C113" s="2"/>
      <c r="D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2:16" x14ac:dyDescent="0.35">
      <c r="B114" s="2"/>
      <c r="C114" s="2"/>
      <c r="D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2:16" x14ac:dyDescent="0.35">
      <c r="B115" s="2"/>
      <c r="C115" s="2"/>
      <c r="D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2:16" x14ac:dyDescent="0.35">
      <c r="B116" s="2"/>
      <c r="C116" s="2"/>
      <c r="D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2:16" x14ac:dyDescent="0.35">
      <c r="B117" s="2"/>
      <c r="C117" s="2"/>
      <c r="D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2:16" x14ac:dyDescent="0.35">
      <c r="B118" s="2"/>
      <c r="C118" s="2"/>
      <c r="D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2:16" x14ac:dyDescent="0.35">
      <c r="B119" s="2"/>
      <c r="C119" s="2"/>
      <c r="D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2:16" x14ac:dyDescent="0.35">
      <c r="B120" s="2"/>
      <c r="C120" s="2"/>
      <c r="D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2:16" x14ac:dyDescent="0.35">
      <c r="B121" s="2"/>
      <c r="C121" s="2"/>
      <c r="D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2:16" x14ac:dyDescent="0.35">
      <c r="B122" s="2"/>
      <c r="C122" s="2"/>
      <c r="D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2:16" x14ac:dyDescent="0.35">
      <c r="B123" s="2"/>
      <c r="C123" s="2"/>
      <c r="D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2:16" x14ac:dyDescent="0.35">
      <c r="B124" s="2"/>
      <c r="C124" s="2"/>
      <c r="D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2:16" x14ac:dyDescent="0.35">
      <c r="B125" s="2"/>
      <c r="C125" s="2"/>
      <c r="D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2:16" x14ac:dyDescent="0.35">
      <c r="B126" s="2"/>
      <c r="C126" s="2"/>
      <c r="D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2:16" x14ac:dyDescent="0.35">
      <c r="B127" s="2"/>
      <c r="C127" s="2"/>
      <c r="D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2:16" x14ac:dyDescent="0.35">
      <c r="B128" s="2"/>
      <c r="C128" s="2"/>
      <c r="D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2:16" x14ac:dyDescent="0.35">
      <c r="B129" s="2"/>
      <c r="C129" s="2"/>
      <c r="D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2:16" x14ac:dyDescent="0.35">
      <c r="B130" s="2"/>
      <c r="C130" s="2"/>
      <c r="D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2:16" x14ac:dyDescent="0.35">
      <c r="B131" s="2"/>
      <c r="C131" s="2"/>
      <c r="D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2:16" x14ac:dyDescent="0.35">
      <c r="B132" s="2"/>
      <c r="C132" s="2"/>
      <c r="D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x14ac:dyDescent="0.35">
      <c r="B133" s="2"/>
      <c r="C133" s="2"/>
      <c r="D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2:16" x14ac:dyDescent="0.35">
      <c r="B134" s="2"/>
      <c r="C134" s="2"/>
      <c r="D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2:16" x14ac:dyDescent="0.35">
      <c r="B135" s="2"/>
      <c r="C135" s="2"/>
      <c r="D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2:16" x14ac:dyDescent="0.35">
      <c r="B136" s="2"/>
      <c r="C136" s="2"/>
      <c r="D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2:16" x14ac:dyDescent="0.35">
      <c r="B137" s="2"/>
      <c r="C137" s="2"/>
      <c r="D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2:16" x14ac:dyDescent="0.35">
      <c r="B138" s="2"/>
      <c r="C138" s="2"/>
      <c r="D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2:16" x14ac:dyDescent="0.35">
      <c r="B139" s="2"/>
      <c r="C139" s="2"/>
      <c r="D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2:16" x14ac:dyDescent="0.35">
      <c r="B140" s="2"/>
      <c r="C140" s="2"/>
      <c r="D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2:16" x14ac:dyDescent="0.35">
      <c r="B141" s="2"/>
      <c r="C141" s="2"/>
      <c r="D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2:16" x14ac:dyDescent="0.35">
      <c r="B142" s="2"/>
      <c r="C142" s="2"/>
      <c r="D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x14ac:dyDescent="0.35">
      <c r="B143" s="2"/>
      <c r="C143" s="2"/>
      <c r="D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2:16" x14ac:dyDescent="0.35">
      <c r="B144" s="2"/>
      <c r="C144" s="2"/>
      <c r="D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2:16" x14ac:dyDescent="0.35">
      <c r="B145" s="2"/>
      <c r="C145" s="2"/>
      <c r="D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2:16" x14ac:dyDescent="0.35">
      <c r="B146" s="2"/>
      <c r="C146" s="2"/>
      <c r="D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2:16" x14ac:dyDescent="0.35">
      <c r="B147" s="2"/>
      <c r="C147" s="2"/>
      <c r="D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2:16" x14ac:dyDescent="0.35">
      <c r="B148" s="2"/>
      <c r="C148" s="2"/>
      <c r="D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2:16" x14ac:dyDescent="0.35">
      <c r="B149" s="2"/>
      <c r="C149" s="2"/>
      <c r="D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2:16" x14ac:dyDescent="0.35">
      <c r="B150" s="2"/>
      <c r="C150" s="2"/>
      <c r="D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2:16" x14ac:dyDescent="0.35">
      <c r="B151" s="2"/>
      <c r="C151" s="2"/>
      <c r="D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2:16" x14ac:dyDescent="0.35">
      <c r="B152" s="2"/>
      <c r="C152" s="2"/>
      <c r="D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x14ac:dyDescent="0.35">
      <c r="B153" s="2"/>
      <c r="C153" s="2"/>
      <c r="D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2:16" x14ac:dyDescent="0.35">
      <c r="B154" s="2"/>
      <c r="C154" s="2"/>
      <c r="D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2:16" x14ac:dyDescent="0.35">
      <c r="B155" s="2"/>
      <c r="C155" s="2"/>
      <c r="D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2:16" x14ac:dyDescent="0.35">
      <c r="B156" s="2"/>
      <c r="C156" s="2"/>
      <c r="D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2:16" x14ac:dyDescent="0.35">
      <c r="B157" s="2"/>
      <c r="C157" s="2"/>
      <c r="D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2:16" x14ac:dyDescent="0.35">
      <c r="B158" s="2"/>
      <c r="C158" s="2"/>
      <c r="D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2:16" x14ac:dyDescent="0.35">
      <c r="B159" s="2"/>
      <c r="C159" s="2"/>
      <c r="D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2:16" x14ac:dyDescent="0.35">
      <c r="B160" s="2"/>
      <c r="C160" s="2"/>
      <c r="D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2:16" x14ac:dyDescent="0.35">
      <c r="B161" s="2"/>
      <c r="C161" s="2"/>
      <c r="D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2:16" x14ac:dyDescent="0.35">
      <c r="B162" s="2"/>
      <c r="C162" s="2"/>
      <c r="D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x14ac:dyDescent="0.35">
      <c r="B163" s="2"/>
      <c r="C163" s="2"/>
      <c r="D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2:16" x14ac:dyDescent="0.35">
      <c r="B164" s="2"/>
      <c r="C164" s="2"/>
      <c r="D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2:16" x14ac:dyDescent="0.35">
      <c r="B165" s="2"/>
      <c r="C165" s="2"/>
      <c r="D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2:16" x14ac:dyDescent="0.35">
      <c r="B166" s="2"/>
      <c r="C166" s="2"/>
      <c r="D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2:16" x14ac:dyDescent="0.35">
      <c r="B167" s="2"/>
      <c r="C167" s="2"/>
      <c r="D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2:16" x14ac:dyDescent="0.35">
      <c r="B168" s="2"/>
      <c r="C168" s="2"/>
      <c r="D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2:16" x14ac:dyDescent="0.35">
      <c r="B169" s="2"/>
      <c r="C169" s="2"/>
      <c r="D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2:16" x14ac:dyDescent="0.35">
      <c r="B170" s="2"/>
      <c r="C170" s="2"/>
      <c r="D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2:16" x14ac:dyDescent="0.35">
      <c r="B171" s="2"/>
      <c r="C171" s="2"/>
      <c r="D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2:16" x14ac:dyDescent="0.35">
      <c r="B172" s="2"/>
      <c r="C172" s="2"/>
      <c r="D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x14ac:dyDescent="0.35">
      <c r="B173" s="2"/>
      <c r="C173" s="2"/>
      <c r="D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2:16" x14ac:dyDescent="0.35">
      <c r="B174" s="2"/>
      <c r="C174" s="2"/>
      <c r="D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2:16" x14ac:dyDescent="0.35">
      <c r="B175" s="2"/>
      <c r="C175" s="2"/>
      <c r="D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2:16" x14ac:dyDescent="0.35">
      <c r="B176" s="2"/>
      <c r="C176" s="2"/>
      <c r="D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2:16" x14ac:dyDescent="0.35">
      <c r="B177" s="2"/>
      <c r="C177" s="2"/>
      <c r="D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2:16" x14ac:dyDescent="0.35">
      <c r="B178" s="2"/>
      <c r="C178" s="2"/>
      <c r="D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2:16" x14ac:dyDescent="0.35">
      <c r="B179" s="2"/>
      <c r="C179" s="2"/>
      <c r="D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2:16" x14ac:dyDescent="0.35">
      <c r="B180" s="2"/>
      <c r="C180" s="2"/>
      <c r="D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2:16" x14ac:dyDescent="0.35">
      <c r="B181" s="2"/>
      <c r="C181" s="2"/>
      <c r="D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2:16" x14ac:dyDescent="0.35">
      <c r="B182" s="2"/>
      <c r="C182" s="2"/>
      <c r="D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</sheetData>
  <mergeCells count="8">
    <mergeCell ref="H40:N41"/>
    <mergeCell ref="H33:N35"/>
    <mergeCell ref="H37:N38"/>
    <mergeCell ref="D1:N1"/>
    <mergeCell ref="D2:N2"/>
    <mergeCell ref="H3:K3"/>
    <mergeCell ref="M3:N3"/>
    <mergeCell ref="E3:F3"/>
  </mergeCells>
  <pageMargins left="0.51" right="0.34" top="0.41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topLeftCell="A4" workbookViewId="0">
      <selection activeCell="H9" sqref="H9"/>
    </sheetView>
  </sheetViews>
  <sheetFormatPr defaultRowHeight="14.5" x14ac:dyDescent="0.35"/>
  <cols>
    <col min="1" max="1" width="35.81640625" customWidth="1"/>
    <col min="2" max="2" width="1.1796875" customWidth="1"/>
    <col min="3" max="3" width="10.7265625" customWidth="1"/>
    <col min="4" max="4" width="11.54296875" customWidth="1"/>
    <col min="5" max="5" width="0.81640625" customWidth="1"/>
    <col min="6" max="6" width="10.26953125" customWidth="1"/>
    <col min="7" max="7" width="10.54296875" bestFit="1" customWidth="1"/>
    <col min="8" max="8" width="11.1796875" customWidth="1"/>
    <col min="9" max="9" width="9.54296875" customWidth="1"/>
    <col min="10" max="10" width="1" customWidth="1"/>
    <col min="11" max="11" width="10.54296875" customWidth="1"/>
    <col min="12" max="12" width="9.7265625" customWidth="1"/>
  </cols>
  <sheetData>
    <row r="1" spans="1:13" ht="15.5" x14ac:dyDescent="0.35">
      <c r="A1" s="2"/>
      <c r="B1" s="2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" ht="15.5" x14ac:dyDescent="0.35">
      <c r="A2" s="2"/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x14ac:dyDescent="0.35">
      <c r="A3" s="2"/>
      <c r="B3" s="2"/>
      <c r="C3" s="142" t="s">
        <v>86</v>
      </c>
      <c r="D3" s="143"/>
      <c r="E3" s="143"/>
      <c r="F3" s="143"/>
      <c r="G3" s="143"/>
      <c r="H3" s="143"/>
      <c r="I3" s="143"/>
      <c r="J3" s="143"/>
      <c r="K3" s="143"/>
      <c r="L3" s="143"/>
    </row>
    <row r="4" spans="1:13" ht="15.5" x14ac:dyDescent="0.35">
      <c r="A4" s="2"/>
      <c r="B4" s="2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x14ac:dyDescent="0.35">
      <c r="A5" s="7"/>
      <c r="B5" s="8"/>
      <c r="C5" s="138" t="s">
        <v>47</v>
      </c>
      <c r="D5" s="138"/>
      <c r="E5" s="8"/>
      <c r="F5" s="137" t="s">
        <v>57</v>
      </c>
      <c r="G5" s="137"/>
      <c r="H5" s="137"/>
      <c r="I5" s="137"/>
      <c r="J5" s="8"/>
      <c r="K5" s="138" t="s">
        <v>74</v>
      </c>
      <c r="L5" s="138"/>
    </row>
    <row r="6" spans="1:13" ht="72.5" x14ac:dyDescent="0.35">
      <c r="A6" s="7" t="s">
        <v>0</v>
      </c>
      <c r="B6" s="8"/>
      <c r="C6" s="11" t="s">
        <v>1</v>
      </c>
      <c r="D6" s="11" t="s">
        <v>2</v>
      </c>
      <c r="E6" s="12"/>
      <c r="F6" s="11" t="s">
        <v>1</v>
      </c>
      <c r="G6" s="11" t="s">
        <v>3</v>
      </c>
      <c r="H6" s="53" t="s">
        <v>4</v>
      </c>
      <c r="I6" s="13" t="s">
        <v>49</v>
      </c>
      <c r="J6" s="8"/>
      <c r="K6" s="46" t="s">
        <v>5</v>
      </c>
      <c r="L6" s="13" t="s">
        <v>87</v>
      </c>
      <c r="M6" s="10"/>
    </row>
    <row r="7" spans="1:13" x14ac:dyDescent="0.35">
      <c r="A7" s="7" t="s">
        <v>7</v>
      </c>
      <c r="B7" s="5"/>
      <c r="C7" s="21"/>
      <c r="D7" s="21"/>
      <c r="E7" s="20"/>
      <c r="F7" s="21"/>
      <c r="G7" s="21"/>
      <c r="H7" s="54"/>
      <c r="I7" s="21"/>
      <c r="J7" s="20"/>
      <c r="K7" s="48"/>
      <c r="L7" s="21"/>
    </row>
    <row r="8" spans="1:13" x14ac:dyDescent="0.35">
      <c r="A8" s="56" t="s">
        <v>21</v>
      </c>
      <c r="B8" s="5"/>
      <c r="C8" s="21">
        <v>2000</v>
      </c>
      <c r="D8" s="21"/>
      <c r="E8" s="20"/>
      <c r="F8" s="21">
        <v>1750</v>
      </c>
      <c r="G8" s="21">
        <v>2366.83</v>
      </c>
      <c r="H8" s="54">
        <v>2366.83</v>
      </c>
      <c r="I8" s="57">
        <f>H8-F8</f>
        <v>616.82999999999993</v>
      </c>
      <c r="J8" s="20"/>
      <c r="K8" s="48">
        <v>2000</v>
      </c>
      <c r="L8" s="34"/>
    </row>
    <row r="9" spans="1:13" x14ac:dyDescent="0.35">
      <c r="A9" s="16" t="s">
        <v>8</v>
      </c>
      <c r="B9" s="5"/>
      <c r="C9" s="21">
        <v>12800</v>
      </c>
      <c r="D9" s="21">
        <v>12800</v>
      </c>
      <c r="E9" s="20"/>
      <c r="F9" s="21">
        <v>13500</v>
      </c>
      <c r="G9" s="21">
        <v>6750</v>
      </c>
      <c r="H9" s="54">
        <v>13500</v>
      </c>
      <c r="I9" s="21">
        <v>0</v>
      </c>
      <c r="J9" s="20"/>
      <c r="K9" s="48">
        <v>14000</v>
      </c>
      <c r="L9" s="34">
        <f t="shared" ref="L9" si="0">(K9-H9)/H9</f>
        <v>3.7037037037037035E-2</v>
      </c>
    </row>
    <row r="10" spans="1:13" s="10" customFormat="1" x14ac:dyDescent="0.35">
      <c r="A10" s="7" t="s">
        <v>10</v>
      </c>
      <c r="B10" s="8"/>
      <c r="C10" s="22">
        <f>SUM(C8:C9)</f>
        <v>14800</v>
      </c>
      <c r="D10" s="22">
        <f>SUM(D8:D9)</f>
        <v>12800</v>
      </c>
      <c r="E10" s="23"/>
      <c r="F10" s="22">
        <f>SUM(F8:F9)</f>
        <v>15250</v>
      </c>
      <c r="G10" s="22">
        <f>SUM(G8:G9)</f>
        <v>9116.83</v>
      </c>
      <c r="H10" s="55">
        <f>SUM(H8:H9)</f>
        <v>15866.83</v>
      </c>
      <c r="I10" s="129">
        <f>SUM(I8:I9)</f>
        <v>616.82999999999993</v>
      </c>
      <c r="J10" s="23"/>
      <c r="K10" s="51">
        <f>SUM(K8:K9)</f>
        <v>16000</v>
      </c>
      <c r="L10" s="34">
        <f>(K10/H10)</f>
        <v>1.0083929808285588</v>
      </c>
    </row>
    <row r="11" spans="1:13" x14ac:dyDescent="0.35">
      <c r="A11" s="4"/>
      <c r="B11" s="5"/>
      <c r="C11" s="21"/>
      <c r="D11" s="21"/>
      <c r="E11" s="20"/>
      <c r="F11" s="21"/>
      <c r="G11" s="21"/>
      <c r="H11" s="54"/>
      <c r="I11" s="21"/>
      <c r="J11" s="20"/>
      <c r="K11" s="48"/>
      <c r="L11" s="34"/>
    </row>
    <row r="14" spans="1:13" x14ac:dyDescent="0.35">
      <c r="A14" s="60" t="s">
        <v>6</v>
      </c>
    </row>
    <row r="15" spans="1:13" ht="30.75" customHeight="1" x14ac:dyDescent="0.35">
      <c r="A15" s="141" t="s">
        <v>100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</row>
  </sheetData>
  <mergeCells count="6">
    <mergeCell ref="A15:L15"/>
    <mergeCell ref="C1:L1"/>
    <mergeCell ref="C3:L3"/>
    <mergeCell ref="C5:D5"/>
    <mergeCell ref="F5:I5"/>
    <mergeCell ref="K5:L5"/>
  </mergeCells>
  <pageMargins left="0.54" right="0.36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topLeftCell="A34" workbookViewId="0">
      <selection activeCell="A53" sqref="A53"/>
    </sheetView>
  </sheetViews>
  <sheetFormatPr defaultRowHeight="14.5" x14ac:dyDescent="0.35"/>
  <cols>
    <col min="1" max="1" width="23" customWidth="1"/>
    <col min="2" max="2" width="9.1796875" customWidth="1"/>
    <col min="3" max="3" width="9.6328125" customWidth="1"/>
    <col min="4" max="4" width="0.6328125" customWidth="1"/>
    <col min="5" max="5" width="10.453125" customWidth="1"/>
    <col min="6" max="6" width="8.90625" customWidth="1"/>
    <col min="7" max="8" width="10.81640625" customWidth="1"/>
    <col min="9" max="9" width="0.7265625" customWidth="1"/>
    <col min="10" max="10" width="9.6328125" customWidth="1"/>
    <col min="11" max="11" width="10.453125" customWidth="1"/>
  </cols>
  <sheetData>
    <row r="1" spans="1:14" ht="15.5" x14ac:dyDescent="0.35">
      <c r="A1" s="2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15.5" x14ac:dyDescent="0.35">
      <c r="A2" s="2"/>
      <c r="B2" s="17"/>
      <c r="C2" s="17"/>
      <c r="D2" s="17"/>
      <c r="E2" s="17"/>
      <c r="F2" s="17"/>
      <c r="G2" s="17"/>
      <c r="H2" s="17"/>
      <c r="I2" s="17"/>
      <c r="J2" s="17"/>
      <c r="K2" s="91"/>
    </row>
    <row r="3" spans="1:14" ht="18.5" x14ac:dyDescent="0.35">
      <c r="A3" s="2"/>
      <c r="B3" s="142" t="s">
        <v>73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1:14" ht="15.5" x14ac:dyDescent="0.3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4" x14ac:dyDescent="0.35">
      <c r="A5" s="62"/>
      <c r="B5" s="146" t="s">
        <v>47</v>
      </c>
      <c r="C5" s="146"/>
      <c r="D5" s="63"/>
      <c r="E5" s="147" t="s">
        <v>57</v>
      </c>
      <c r="F5" s="147"/>
      <c r="G5" s="147"/>
      <c r="H5" s="147"/>
      <c r="I5" s="63"/>
      <c r="J5" s="146" t="s">
        <v>74</v>
      </c>
      <c r="K5" s="146"/>
    </row>
    <row r="6" spans="1:14" ht="39.5" x14ac:dyDescent="0.35">
      <c r="A6" s="62" t="s">
        <v>0</v>
      </c>
      <c r="B6" s="64" t="s">
        <v>1</v>
      </c>
      <c r="C6" s="64" t="s">
        <v>2</v>
      </c>
      <c r="D6" s="65"/>
      <c r="E6" s="64" t="s">
        <v>1</v>
      </c>
      <c r="F6" s="64" t="s">
        <v>3</v>
      </c>
      <c r="G6" s="66" t="s">
        <v>4</v>
      </c>
      <c r="H6" s="67" t="s">
        <v>55</v>
      </c>
      <c r="I6" s="63"/>
      <c r="J6" s="68" t="s">
        <v>5</v>
      </c>
      <c r="K6" s="67" t="s">
        <v>61</v>
      </c>
      <c r="L6" s="144" t="s">
        <v>6</v>
      </c>
      <c r="M6" s="145"/>
      <c r="N6" s="145"/>
    </row>
    <row r="7" spans="1:14" x14ac:dyDescent="0.35">
      <c r="A7" s="62" t="s">
        <v>13</v>
      </c>
      <c r="B7" s="71"/>
      <c r="C7" s="71"/>
      <c r="D7" s="69"/>
      <c r="E7" s="71"/>
      <c r="F7" s="71"/>
      <c r="G7" s="72"/>
      <c r="H7" s="71"/>
      <c r="I7" s="69"/>
      <c r="J7" s="73"/>
      <c r="K7" s="71"/>
    </row>
    <row r="8" spans="1:14" x14ac:dyDescent="0.35">
      <c r="A8" s="71" t="s">
        <v>22</v>
      </c>
      <c r="B8" s="75">
        <v>600</v>
      </c>
      <c r="C8" s="75">
        <v>499</v>
      </c>
      <c r="D8" s="74"/>
      <c r="E8" s="127">
        <v>650</v>
      </c>
      <c r="F8" s="75">
        <v>292.8</v>
      </c>
      <c r="G8" s="76">
        <v>550</v>
      </c>
      <c r="H8" s="77">
        <f>E8-G8</f>
        <v>100</v>
      </c>
      <c r="I8" s="74"/>
      <c r="J8" s="78">
        <v>650</v>
      </c>
      <c r="K8" s="79">
        <f>(J8-G8)/G8</f>
        <v>0.18181818181818182</v>
      </c>
    </row>
    <row r="9" spans="1:14" x14ac:dyDescent="0.35">
      <c r="A9" s="71" t="s">
        <v>23</v>
      </c>
      <c r="B9" s="75">
        <v>90</v>
      </c>
      <c r="C9" s="75">
        <v>36</v>
      </c>
      <c r="D9" s="74"/>
      <c r="E9" s="127">
        <v>90</v>
      </c>
      <c r="F9" s="75">
        <v>36</v>
      </c>
      <c r="G9" s="76">
        <v>90</v>
      </c>
      <c r="H9" s="77">
        <f>E9-G9</f>
        <v>0</v>
      </c>
      <c r="I9" s="74"/>
      <c r="J9" s="78">
        <v>100</v>
      </c>
      <c r="K9" s="79">
        <f>(J9-G9)/G9</f>
        <v>0.1111111111111111</v>
      </c>
    </row>
    <row r="10" spans="1:14" x14ac:dyDescent="0.35">
      <c r="A10" s="71" t="s">
        <v>24</v>
      </c>
      <c r="B10" s="75">
        <v>350</v>
      </c>
      <c r="C10" s="75">
        <v>128</v>
      </c>
      <c r="D10" s="74"/>
      <c r="E10" s="127">
        <v>130</v>
      </c>
      <c r="F10" s="75">
        <v>135</v>
      </c>
      <c r="G10" s="76">
        <v>135</v>
      </c>
      <c r="H10" s="80">
        <f>E10-G10</f>
        <v>-5</v>
      </c>
      <c r="I10" s="74"/>
      <c r="J10" s="78">
        <v>135</v>
      </c>
      <c r="K10" s="79">
        <f t="shared" ref="K10:K12" si="0">(J10-G10)/G10</f>
        <v>0</v>
      </c>
      <c r="L10" s="113" t="s">
        <v>78</v>
      </c>
    </row>
    <row r="11" spans="1:14" x14ac:dyDescent="0.35">
      <c r="A11" s="71" t="s">
        <v>25</v>
      </c>
      <c r="B11" s="75">
        <v>3000</v>
      </c>
      <c r="C11" s="75">
        <v>1424.76</v>
      </c>
      <c r="D11" s="74"/>
      <c r="E11" s="127">
        <v>2750</v>
      </c>
      <c r="F11" s="75">
        <v>1366.4</v>
      </c>
      <c r="G11" s="76">
        <v>2342</v>
      </c>
      <c r="H11" s="77">
        <f>E11-G11</f>
        <v>408</v>
      </c>
      <c r="I11" s="74"/>
      <c r="J11" s="78">
        <v>3000</v>
      </c>
      <c r="K11" s="79">
        <f t="shared" si="0"/>
        <v>0.28095644748078563</v>
      </c>
      <c r="L11" s="113" t="s">
        <v>84</v>
      </c>
    </row>
    <row r="12" spans="1:14" x14ac:dyDescent="0.35">
      <c r="A12" s="71" t="s">
        <v>26</v>
      </c>
      <c r="B12" s="75">
        <v>750</v>
      </c>
      <c r="C12" s="75">
        <v>217.2</v>
      </c>
      <c r="D12" s="74"/>
      <c r="E12" s="127">
        <v>500</v>
      </c>
      <c r="F12" s="75">
        <v>202.75</v>
      </c>
      <c r="G12" s="76">
        <v>400</v>
      </c>
      <c r="H12" s="75">
        <f t="shared" ref="H12:H20" si="1">E12-G12</f>
        <v>100</v>
      </c>
      <c r="I12" s="74"/>
      <c r="J12" s="78">
        <v>500</v>
      </c>
      <c r="K12" s="79">
        <f t="shared" si="0"/>
        <v>0.25</v>
      </c>
      <c r="L12" s="113" t="s">
        <v>67</v>
      </c>
    </row>
    <row r="13" spans="1:14" x14ac:dyDescent="0.35">
      <c r="A13" s="71" t="s">
        <v>27</v>
      </c>
      <c r="B13" s="75">
        <v>400</v>
      </c>
      <c r="C13" s="75">
        <v>80</v>
      </c>
      <c r="D13" s="74"/>
      <c r="E13" s="127">
        <v>300</v>
      </c>
      <c r="F13" s="128">
        <v>0</v>
      </c>
      <c r="G13" s="76">
        <v>80</v>
      </c>
      <c r="H13" s="75">
        <f t="shared" si="1"/>
        <v>220</v>
      </c>
      <c r="I13" s="74"/>
      <c r="J13" s="78">
        <v>300</v>
      </c>
      <c r="K13" s="79">
        <f>(J13-G13)/G13</f>
        <v>2.75</v>
      </c>
      <c r="L13" s="113" t="s">
        <v>77</v>
      </c>
      <c r="M13" s="113"/>
      <c r="N13" s="113"/>
    </row>
    <row r="14" spans="1:14" x14ac:dyDescent="0.35">
      <c r="A14" s="71" t="s">
        <v>28</v>
      </c>
      <c r="B14" s="75">
        <v>250</v>
      </c>
      <c r="C14" s="75">
        <v>0</v>
      </c>
      <c r="D14" s="74"/>
      <c r="E14" s="127">
        <v>100</v>
      </c>
      <c r="F14" s="75">
        <v>316.94</v>
      </c>
      <c r="G14" s="76">
        <v>400</v>
      </c>
      <c r="H14" s="80">
        <f t="shared" si="1"/>
        <v>-300</v>
      </c>
      <c r="I14" s="74"/>
      <c r="J14" s="78">
        <v>100</v>
      </c>
      <c r="K14" s="79">
        <f t="shared" ref="K14" si="2">(J14-G14)/G14</f>
        <v>-0.75</v>
      </c>
      <c r="L14" s="113" t="s">
        <v>85</v>
      </c>
    </row>
    <row r="15" spans="1:14" x14ac:dyDescent="0.35">
      <c r="A15" s="71" t="s">
        <v>48</v>
      </c>
      <c r="B15" s="75">
        <v>50</v>
      </c>
      <c r="C15" s="75">
        <v>0</v>
      </c>
      <c r="D15" s="74"/>
      <c r="E15" s="127">
        <v>0</v>
      </c>
      <c r="F15" s="75">
        <v>0</v>
      </c>
      <c r="G15" s="76">
        <v>0</v>
      </c>
      <c r="H15" s="75">
        <f t="shared" si="1"/>
        <v>0</v>
      </c>
      <c r="I15" s="74"/>
      <c r="J15" s="78">
        <v>0</v>
      </c>
      <c r="K15" s="79"/>
    </row>
    <row r="16" spans="1:14" x14ac:dyDescent="0.35">
      <c r="A16" s="70" t="s">
        <v>59</v>
      </c>
      <c r="B16" s="75">
        <v>229</v>
      </c>
      <c r="C16" s="75">
        <v>0</v>
      </c>
      <c r="D16" s="74"/>
      <c r="E16" s="127">
        <v>230</v>
      </c>
      <c r="F16" s="75">
        <v>0</v>
      </c>
      <c r="G16" s="76">
        <v>0</v>
      </c>
      <c r="H16" s="80">
        <f t="shared" si="1"/>
        <v>230</v>
      </c>
      <c r="I16" s="74"/>
      <c r="J16" s="78">
        <v>460</v>
      </c>
      <c r="K16" s="79"/>
      <c r="L16" s="113" t="s">
        <v>69</v>
      </c>
    </row>
    <row r="17" spans="1:12" x14ac:dyDescent="0.35">
      <c r="A17" s="71" t="s">
        <v>29</v>
      </c>
      <c r="B17" s="75">
        <v>350</v>
      </c>
      <c r="C17" s="75">
        <v>51.6</v>
      </c>
      <c r="D17" s="74"/>
      <c r="E17" s="127">
        <v>200</v>
      </c>
      <c r="F17" s="75">
        <v>54</v>
      </c>
      <c r="G17" s="76">
        <v>162</v>
      </c>
      <c r="H17" s="77">
        <f t="shared" si="1"/>
        <v>38</v>
      </c>
      <c r="I17" s="74"/>
      <c r="J17" s="78">
        <v>350</v>
      </c>
      <c r="K17" s="79">
        <f>(J17-G17)/G17</f>
        <v>1.1604938271604939</v>
      </c>
      <c r="L17" s="113" t="s">
        <v>75</v>
      </c>
    </row>
    <row r="18" spans="1:12" x14ac:dyDescent="0.35">
      <c r="A18" s="71" t="s">
        <v>30</v>
      </c>
      <c r="B18" s="75">
        <v>525</v>
      </c>
      <c r="C18" s="75">
        <v>593.15</v>
      </c>
      <c r="D18" s="74"/>
      <c r="E18" s="127">
        <v>600</v>
      </c>
      <c r="F18" s="75">
        <v>846.18</v>
      </c>
      <c r="G18" s="76">
        <v>846.18</v>
      </c>
      <c r="H18" s="81">
        <f t="shared" si="1"/>
        <v>-246.17999999999995</v>
      </c>
      <c r="I18" s="74"/>
      <c r="J18" s="78">
        <v>600</v>
      </c>
      <c r="K18" s="79">
        <f>(J18-G18)/G18</f>
        <v>-0.29093100758703816</v>
      </c>
      <c r="L18" s="113" t="s">
        <v>76</v>
      </c>
    </row>
    <row r="19" spans="1:12" x14ac:dyDescent="0.35">
      <c r="A19" s="71" t="s">
        <v>60</v>
      </c>
      <c r="B19" s="75">
        <v>100</v>
      </c>
      <c r="C19" s="75">
        <v>66</v>
      </c>
      <c r="D19" s="74"/>
      <c r="E19" s="127">
        <v>100</v>
      </c>
      <c r="F19" s="75">
        <v>66</v>
      </c>
      <c r="G19" s="76">
        <v>66</v>
      </c>
      <c r="H19" s="75">
        <f t="shared" si="1"/>
        <v>34</v>
      </c>
      <c r="I19" s="74"/>
      <c r="J19" s="78">
        <v>100</v>
      </c>
      <c r="K19" s="79">
        <f>(J19-G19)/G19</f>
        <v>0.51515151515151514</v>
      </c>
      <c r="L19" s="113" t="s">
        <v>70</v>
      </c>
    </row>
    <row r="20" spans="1:12" x14ac:dyDescent="0.35">
      <c r="A20" s="82" t="s">
        <v>38</v>
      </c>
      <c r="B20" s="83">
        <f>SUM(B8:B19)</f>
        <v>6694</v>
      </c>
      <c r="C20" s="83">
        <f>SUM(C8:C19)</f>
        <v>3095.71</v>
      </c>
      <c r="D20" s="74"/>
      <c r="E20" s="83">
        <f>SUM(E8:E19)</f>
        <v>5650</v>
      </c>
      <c r="F20" s="83">
        <f>SUM(F8:F19)</f>
        <v>3316.0699999999997</v>
      </c>
      <c r="G20" s="84">
        <f>SUM(G8:G19)</f>
        <v>5071.18</v>
      </c>
      <c r="H20" s="85">
        <f t="shared" si="1"/>
        <v>578.81999999999971</v>
      </c>
      <c r="I20" s="74"/>
      <c r="J20" s="86">
        <f>SUM(J8:J19)</f>
        <v>6295</v>
      </c>
      <c r="K20" s="87">
        <f>(J20-G20)/G20</f>
        <v>0.24132844821126437</v>
      </c>
    </row>
    <row r="21" spans="1:12" x14ac:dyDescent="0.35">
      <c r="A21" s="82"/>
      <c r="B21" s="75"/>
      <c r="C21" s="75"/>
      <c r="D21" s="74"/>
      <c r="E21" s="75"/>
      <c r="F21" s="75"/>
      <c r="G21" s="76"/>
      <c r="H21" s="75"/>
      <c r="I21" s="74"/>
      <c r="J21" s="78"/>
      <c r="K21" s="79"/>
    </row>
    <row r="22" spans="1:12" x14ac:dyDescent="0.35">
      <c r="A22" s="62" t="s">
        <v>12</v>
      </c>
      <c r="B22" s="75"/>
      <c r="C22" s="75"/>
      <c r="D22" s="74"/>
      <c r="E22" s="75"/>
      <c r="F22" s="75"/>
      <c r="G22" s="76"/>
      <c r="H22" s="75"/>
      <c r="I22" s="74"/>
      <c r="J22" s="78"/>
      <c r="K22" s="79"/>
    </row>
    <row r="23" spans="1:12" x14ac:dyDescent="0.35">
      <c r="A23" s="71" t="s">
        <v>31</v>
      </c>
      <c r="B23" s="75">
        <v>150</v>
      </c>
      <c r="C23" s="75">
        <v>131.5</v>
      </c>
      <c r="D23" s="74"/>
      <c r="E23" s="75">
        <v>150</v>
      </c>
      <c r="F23" s="75">
        <v>182.5</v>
      </c>
      <c r="G23" s="76">
        <v>182.5</v>
      </c>
      <c r="H23" s="77">
        <f>E23-G23</f>
        <v>-32.5</v>
      </c>
      <c r="I23" s="74"/>
      <c r="J23" s="78">
        <v>185</v>
      </c>
      <c r="K23" s="79">
        <f>(J23-G23)/G23</f>
        <v>1.3698630136986301E-2</v>
      </c>
    </row>
    <row r="24" spans="1:12" x14ac:dyDescent="0.35">
      <c r="A24" s="71" t="s">
        <v>32</v>
      </c>
      <c r="B24" s="75">
        <v>1500</v>
      </c>
      <c r="C24" s="75">
        <v>0</v>
      </c>
      <c r="D24" s="74"/>
      <c r="E24" s="75">
        <v>300</v>
      </c>
      <c r="F24" s="75">
        <v>138.58000000000001</v>
      </c>
      <c r="G24" s="76">
        <v>350</v>
      </c>
      <c r="H24" s="75">
        <f t="shared" ref="H24:H30" si="3">E24-G24</f>
        <v>-50</v>
      </c>
      <c r="I24" s="74"/>
      <c r="J24" s="78">
        <v>500</v>
      </c>
      <c r="K24" s="79">
        <f>(J24-G24)/G24</f>
        <v>0.42857142857142855</v>
      </c>
      <c r="L24" s="113" t="s">
        <v>63</v>
      </c>
    </row>
    <row r="25" spans="1:12" x14ac:dyDescent="0.35">
      <c r="A25" s="71" t="s">
        <v>33</v>
      </c>
      <c r="B25" s="75">
        <v>400</v>
      </c>
      <c r="C25" s="75">
        <v>495</v>
      </c>
      <c r="D25" s="74"/>
      <c r="E25" s="75">
        <v>0</v>
      </c>
      <c r="F25" s="75">
        <v>0</v>
      </c>
      <c r="G25" s="76">
        <f>-F25</f>
        <v>0</v>
      </c>
      <c r="H25" s="77">
        <f t="shared" si="3"/>
        <v>0</v>
      </c>
      <c r="I25" s="74"/>
      <c r="J25" s="78">
        <v>0</v>
      </c>
      <c r="K25" s="79"/>
      <c r="L25" s="113" t="s">
        <v>71</v>
      </c>
    </row>
    <row r="26" spans="1:12" x14ac:dyDescent="0.35">
      <c r="A26" s="71" t="s">
        <v>34</v>
      </c>
      <c r="B26" s="75">
        <v>2450</v>
      </c>
      <c r="C26" s="75">
        <v>2111.63</v>
      </c>
      <c r="D26" s="74"/>
      <c r="E26" s="75">
        <v>2450</v>
      </c>
      <c r="F26" s="75">
        <v>1367.16</v>
      </c>
      <c r="G26" s="76">
        <v>2450</v>
      </c>
      <c r="H26" s="75">
        <f t="shared" si="3"/>
        <v>0</v>
      </c>
      <c r="I26" s="74"/>
      <c r="J26" s="78">
        <v>2450</v>
      </c>
      <c r="K26" s="79">
        <f>(J26-G26)/G26</f>
        <v>0</v>
      </c>
    </row>
    <row r="27" spans="1:12" x14ac:dyDescent="0.35">
      <c r="A27" s="71" t="s">
        <v>35</v>
      </c>
      <c r="B27" s="75">
        <v>100</v>
      </c>
      <c r="C27" s="75">
        <v>0</v>
      </c>
      <c r="D27" s="74"/>
      <c r="E27" s="75">
        <v>100</v>
      </c>
      <c r="F27" s="75">
        <v>0</v>
      </c>
      <c r="G27" s="76">
        <v>0</v>
      </c>
      <c r="H27" s="77">
        <f t="shared" si="3"/>
        <v>100</v>
      </c>
      <c r="I27" s="74"/>
      <c r="J27" s="78">
        <v>100</v>
      </c>
      <c r="K27" s="79"/>
    </row>
    <row r="28" spans="1:12" x14ac:dyDescent="0.35">
      <c r="A28" s="71" t="s">
        <v>36</v>
      </c>
      <c r="B28" s="75">
        <v>175</v>
      </c>
      <c r="C28" s="75">
        <v>0</v>
      </c>
      <c r="D28" s="74"/>
      <c r="E28" s="75">
        <v>175</v>
      </c>
      <c r="F28" s="75">
        <v>0</v>
      </c>
      <c r="G28" s="76">
        <v>175</v>
      </c>
      <c r="H28" s="77">
        <f t="shared" si="3"/>
        <v>0</v>
      </c>
      <c r="I28" s="74"/>
      <c r="J28" s="78">
        <v>175</v>
      </c>
      <c r="K28" s="79">
        <f>(J28-G28)/G28</f>
        <v>0</v>
      </c>
      <c r="L28" s="113" t="s">
        <v>64</v>
      </c>
    </row>
    <row r="29" spans="1:12" x14ac:dyDescent="0.35">
      <c r="A29" s="71" t="s">
        <v>40</v>
      </c>
      <c r="B29" s="75">
        <v>500</v>
      </c>
      <c r="C29" s="75">
        <v>152.91</v>
      </c>
      <c r="D29" s="74"/>
      <c r="E29" s="75">
        <v>500</v>
      </c>
      <c r="F29" s="75">
        <v>0</v>
      </c>
      <c r="G29" s="76">
        <v>0</v>
      </c>
      <c r="H29" s="77">
        <f t="shared" si="3"/>
        <v>500</v>
      </c>
      <c r="I29" s="74"/>
      <c r="J29" s="78">
        <v>500</v>
      </c>
      <c r="K29" s="79"/>
    </row>
    <row r="30" spans="1:12" s="10" customFormat="1" x14ac:dyDescent="0.35">
      <c r="A30" s="82" t="s">
        <v>39</v>
      </c>
      <c r="B30" s="83">
        <f>SUM(B23:B29)</f>
        <v>5275</v>
      </c>
      <c r="C30" s="83">
        <f>SUM(C23:C29)</f>
        <v>2891.04</v>
      </c>
      <c r="D30" s="88"/>
      <c r="E30" s="83">
        <f>SUM(E23:E29)</f>
        <v>3675</v>
      </c>
      <c r="F30" s="83">
        <f>SUM(F23:F29)</f>
        <v>1688.2400000000002</v>
      </c>
      <c r="G30" s="84">
        <f>SUM(G23:G29)</f>
        <v>3157.5</v>
      </c>
      <c r="H30" s="83">
        <f t="shared" si="3"/>
        <v>517.5</v>
      </c>
      <c r="I30" s="88"/>
      <c r="J30" s="86">
        <f>SUM(J23:J29)</f>
        <v>3910</v>
      </c>
      <c r="K30" s="87">
        <f>(J30-G30)/G30</f>
        <v>0.23832145684877276</v>
      </c>
    </row>
    <row r="31" spans="1:12" s="10" customFormat="1" x14ac:dyDescent="0.35">
      <c r="A31" s="82"/>
      <c r="B31" s="83"/>
      <c r="C31" s="83"/>
      <c r="D31" s="88"/>
      <c r="E31" s="83"/>
      <c r="F31" s="83"/>
      <c r="G31" s="84"/>
      <c r="H31" s="83"/>
      <c r="I31" s="88"/>
      <c r="J31" s="86"/>
      <c r="K31" s="79"/>
    </row>
    <row r="32" spans="1:12" x14ac:dyDescent="0.35">
      <c r="A32" s="71" t="s">
        <v>37</v>
      </c>
      <c r="B32" s="75">
        <v>500</v>
      </c>
      <c r="C32" s="75">
        <v>1275</v>
      </c>
      <c r="D32" s="74"/>
      <c r="E32" s="75">
        <v>1200</v>
      </c>
      <c r="F32" s="75">
        <v>1000</v>
      </c>
      <c r="G32" s="76">
        <v>1000</v>
      </c>
      <c r="H32" s="77">
        <f>E32-G32</f>
        <v>200</v>
      </c>
      <c r="I32" s="74"/>
      <c r="J32" s="78">
        <v>1200</v>
      </c>
      <c r="K32" s="79">
        <f>(J32-G32)/G32</f>
        <v>0.2</v>
      </c>
      <c r="L32" s="113" t="s">
        <v>72</v>
      </c>
    </row>
    <row r="33" spans="1:12" s="10" customFormat="1" x14ac:dyDescent="0.35">
      <c r="A33" s="82" t="s">
        <v>43</v>
      </c>
      <c r="B33" s="83">
        <f>SUM(B32)</f>
        <v>500</v>
      </c>
      <c r="C33" s="83">
        <f>SUM(C32)</f>
        <v>1275</v>
      </c>
      <c r="D33" s="88"/>
      <c r="E33" s="83">
        <f>SUM(E32)</f>
        <v>1200</v>
      </c>
      <c r="F33" s="83">
        <v>1000</v>
      </c>
      <c r="G33" s="84">
        <f>SUM(G32)</f>
        <v>1000</v>
      </c>
      <c r="H33" s="85">
        <f>E33-G33</f>
        <v>200</v>
      </c>
      <c r="I33" s="88"/>
      <c r="J33" s="86">
        <v>1200</v>
      </c>
      <c r="K33" s="87">
        <f>(J33-G33)/G33</f>
        <v>0.2</v>
      </c>
    </row>
    <row r="34" spans="1:12" s="10" customFormat="1" x14ac:dyDescent="0.35">
      <c r="A34" s="82"/>
      <c r="B34" s="83"/>
      <c r="C34" s="83"/>
      <c r="D34" s="88"/>
      <c r="E34" s="83"/>
      <c r="F34" s="83"/>
      <c r="G34" s="84"/>
      <c r="H34" s="83"/>
      <c r="I34" s="88"/>
      <c r="J34" s="86"/>
      <c r="K34" s="79"/>
    </row>
    <row r="35" spans="1:12" x14ac:dyDescent="0.35">
      <c r="A35" s="71" t="s">
        <v>62</v>
      </c>
      <c r="B35" s="75">
        <v>3000</v>
      </c>
      <c r="C35" s="75">
        <v>4853.74</v>
      </c>
      <c r="D35" s="74"/>
      <c r="E35" s="75">
        <v>3000</v>
      </c>
      <c r="F35" s="75">
        <v>1214.77</v>
      </c>
      <c r="G35" s="76">
        <v>1250</v>
      </c>
      <c r="H35" s="75">
        <f>E35-G35</f>
        <v>1750</v>
      </c>
      <c r="I35" s="74"/>
      <c r="J35" s="78">
        <v>3500</v>
      </c>
      <c r="K35" s="79">
        <f>(J35-G35)/G35</f>
        <v>1.8</v>
      </c>
      <c r="L35" s="113" t="s">
        <v>79</v>
      </c>
    </row>
    <row r="36" spans="1:12" x14ac:dyDescent="0.35">
      <c r="A36" s="89" t="s">
        <v>44</v>
      </c>
      <c r="B36" s="83">
        <v>3000</v>
      </c>
      <c r="C36" s="83">
        <v>4853.74</v>
      </c>
      <c r="D36" s="74"/>
      <c r="E36" s="83">
        <f>SUM(E35)</f>
        <v>3000</v>
      </c>
      <c r="F36" s="83">
        <f>SUM(F35)</f>
        <v>1214.77</v>
      </c>
      <c r="G36" s="84">
        <f>SUM(G35)</f>
        <v>1250</v>
      </c>
      <c r="H36" s="83">
        <f>E36-G36</f>
        <v>1750</v>
      </c>
      <c r="I36" s="74"/>
      <c r="J36" s="86">
        <v>3500</v>
      </c>
      <c r="K36" s="87">
        <f>(J36-G36)/G36</f>
        <v>1.8</v>
      </c>
    </row>
    <row r="37" spans="1:12" x14ac:dyDescent="0.35">
      <c r="A37" s="82"/>
      <c r="B37" s="75"/>
      <c r="C37" s="75"/>
      <c r="D37" s="74"/>
      <c r="E37" s="75"/>
      <c r="F37" s="75"/>
      <c r="G37" s="76"/>
      <c r="H37" s="75"/>
      <c r="I37" s="74"/>
      <c r="J37" s="78"/>
      <c r="K37" s="79"/>
    </row>
    <row r="38" spans="1:12" x14ac:dyDescent="0.35">
      <c r="A38" s="62" t="s">
        <v>103</v>
      </c>
      <c r="B38" s="75"/>
      <c r="C38" s="75"/>
      <c r="D38" s="74"/>
      <c r="E38" s="75"/>
      <c r="F38" s="75"/>
      <c r="G38" s="76"/>
      <c r="H38" s="75"/>
      <c r="I38" s="74"/>
      <c r="J38" s="78"/>
      <c r="K38" s="79"/>
    </row>
    <row r="39" spans="1:12" x14ac:dyDescent="0.35">
      <c r="A39" s="71" t="s">
        <v>41</v>
      </c>
      <c r="B39" s="75">
        <v>10000</v>
      </c>
      <c r="C39" s="75">
        <v>3876.34</v>
      </c>
      <c r="D39" s="74"/>
      <c r="E39" s="75">
        <v>0</v>
      </c>
      <c r="F39" s="75">
        <v>0</v>
      </c>
      <c r="G39" s="76"/>
      <c r="H39" s="75">
        <f>E39-G39</f>
        <v>0</v>
      </c>
      <c r="I39" s="74"/>
      <c r="J39" s="78">
        <v>1000</v>
      </c>
      <c r="K39" s="106"/>
      <c r="L39" s="113" t="s">
        <v>80</v>
      </c>
    </row>
    <row r="40" spans="1:12" ht="26.5" x14ac:dyDescent="0.35">
      <c r="A40" s="90" t="s">
        <v>56</v>
      </c>
      <c r="B40" s="75">
        <v>2500</v>
      </c>
      <c r="C40" s="75">
        <v>0</v>
      </c>
      <c r="D40" s="74"/>
      <c r="E40" s="75">
        <v>4000</v>
      </c>
      <c r="F40" s="75">
        <v>0</v>
      </c>
      <c r="G40" s="76">
        <v>0</v>
      </c>
      <c r="H40" s="77">
        <f>E40-G40</f>
        <v>4000</v>
      </c>
      <c r="I40" s="74"/>
      <c r="J40" s="78">
        <v>3000</v>
      </c>
      <c r="K40" s="79"/>
      <c r="L40" s="113" t="s">
        <v>66</v>
      </c>
    </row>
    <row r="41" spans="1:12" x14ac:dyDescent="0.35">
      <c r="A41" s="71" t="s">
        <v>46</v>
      </c>
      <c r="B41" s="75">
        <v>1000</v>
      </c>
      <c r="C41" s="75">
        <v>758.25</v>
      </c>
      <c r="D41" s="74"/>
      <c r="E41" s="75">
        <v>1000</v>
      </c>
      <c r="F41" s="75">
        <v>888</v>
      </c>
      <c r="G41" s="76">
        <v>1000</v>
      </c>
      <c r="H41" s="75">
        <f t="shared" ref="H41:H43" si="4">E41-G41</f>
        <v>0</v>
      </c>
      <c r="I41" s="74"/>
      <c r="J41" s="78">
        <v>1000</v>
      </c>
      <c r="K41" s="79"/>
      <c r="L41" s="113" t="s">
        <v>83</v>
      </c>
    </row>
    <row r="42" spans="1:12" x14ac:dyDescent="0.35">
      <c r="A42" s="71" t="s">
        <v>45</v>
      </c>
      <c r="B42" s="75">
        <v>2000</v>
      </c>
      <c r="C42" s="75">
        <v>690</v>
      </c>
      <c r="D42" s="74"/>
      <c r="E42" s="75">
        <v>0</v>
      </c>
      <c r="F42" s="75"/>
      <c r="G42" s="76"/>
      <c r="H42" s="75">
        <f t="shared" si="4"/>
        <v>0</v>
      </c>
      <c r="I42" s="74">
        <v>2000</v>
      </c>
      <c r="J42" s="78"/>
      <c r="K42" s="79"/>
      <c r="L42" s="113" t="s">
        <v>65</v>
      </c>
    </row>
    <row r="43" spans="1:12" x14ac:dyDescent="0.35">
      <c r="A43" s="82" t="s">
        <v>42</v>
      </c>
      <c r="B43" s="83">
        <f>SUM(B39:B42)</f>
        <v>15500</v>
      </c>
      <c r="C43" s="83">
        <f>SUM(C39:C42)</f>
        <v>5324.59</v>
      </c>
      <c r="D43" s="74"/>
      <c r="E43" s="83">
        <f>SUM(E39:E42)</f>
        <v>5000</v>
      </c>
      <c r="F43" s="83">
        <v>888</v>
      </c>
      <c r="G43" s="84">
        <f>SUM(G39:G42)</f>
        <v>1000</v>
      </c>
      <c r="H43" s="83">
        <f t="shared" si="4"/>
        <v>4000</v>
      </c>
      <c r="I43" s="74"/>
      <c r="J43" s="86">
        <f>SUM(J39:J42)</f>
        <v>5000</v>
      </c>
      <c r="K43" s="79">
        <f>(J43-G43)/G43</f>
        <v>4</v>
      </c>
    </row>
    <row r="44" spans="1:12" x14ac:dyDescent="0.35">
      <c r="A44" s="71"/>
      <c r="B44" s="75"/>
      <c r="C44" s="75"/>
      <c r="D44" s="74"/>
      <c r="E44" s="75"/>
      <c r="F44" s="75"/>
      <c r="G44" s="76"/>
      <c r="H44" s="75"/>
      <c r="I44" s="74"/>
      <c r="J44" s="78"/>
      <c r="K44" s="79"/>
    </row>
    <row r="45" spans="1:12" x14ac:dyDescent="0.35">
      <c r="A45" s="62" t="s">
        <v>17</v>
      </c>
      <c r="B45" s="83">
        <f>B20+B30+B33+B36+B43</f>
        <v>30969</v>
      </c>
      <c r="C45" s="83">
        <f>C20+C30+C33+C36+C43</f>
        <v>17440.080000000002</v>
      </c>
      <c r="D45" s="74"/>
      <c r="E45" s="83">
        <f>E20+E30+E33+E36+E43</f>
        <v>18525</v>
      </c>
      <c r="F45" s="83">
        <f>F20+F30+F33+F36+F43</f>
        <v>8107.08</v>
      </c>
      <c r="G45" s="84">
        <f>G20+G30+G33+G36+G43</f>
        <v>11478.68</v>
      </c>
      <c r="H45" s="83">
        <f>H20+H30+H33+H36+H43</f>
        <v>7046.32</v>
      </c>
      <c r="I45" s="74"/>
      <c r="J45" s="86">
        <f>J20+J30+J33+J36+J43</f>
        <v>19905</v>
      </c>
      <c r="K45" s="87">
        <f>(J45-G45)/G45</f>
        <v>0.73408440691786858</v>
      </c>
    </row>
    <row r="46" spans="1:12" x14ac:dyDescent="0.35">
      <c r="A46" s="71"/>
      <c r="B46" s="75"/>
      <c r="C46" s="75"/>
      <c r="D46" s="74"/>
      <c r="E46" s="75"/>
      <c r="F46" s="75"/>
      <c r="G46" s="76"/>
      <c r="H46" s="75"/>
      <c r="I46" s="74"/>
      <c r="J46" s="78"/>
      <c r="K46" s="75"/>
    </row>
    <row r="47" spans="1:12" x14ac:dyDescent="0.35">
      <c r="A47" s="58"/>
    </row>
    <row r="49" spans="1:1" x14ac:dyDescent="0.35">
      <c r="A49" s="60" t="s">
        <v>53</v>
      </c>
    </row>
    <row r="50" spans="1:1" x14ac:dyDescent="0.35">
      <c r="A50" t="s">
        <v>81</v>
      </c>
    </row>
    <row r="51" spans="1:1" x14ac:dyDescent="0.35">
      <c r="A51" t="s">
        <v>104</v>
      </c>
    </row>
    <row r="52" spans="1:1" x14ac:dyDescent="0.35">
      <c r="A52" t="s">
        <v>105</v>
      </c>
    </row>
    <row r="53" spans="1:1" x14ac:dyDescent="0.35">
      <c r="A53" t="s">
        <v>82</v>
      </c>
    </row>
  </sheetData>
  <mergeCells count="6">
    <mergeCell ref="B1:N1"/>
    <mergeCell ref="L6:N6"/>
    <mergeCell ref="B3:K3"/>
    <mergeCell ref="B5:C5"/>
    <mergeCell ref="E5:H5"/>
    <mergeCell ref="J5:K5"/>
  </mergeCells>
  <phoneticPr fontId="17" type="noConversion"/>
  <pageMargins left="0.36" right="0.24" top="0.55000000000000004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Income</vt:lpstr>
      <vt:lpstr>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Bunwell Parish Clerk</cp:lastModifiedBy>
  <cp:lastPrinted>2021-11-01T13:06:12Z</cp:lastPrinted>
  <dcterms:created xsi:type="dcterms:W3CDTF">2018-11-20T13:59:34Z</dcterms:created>
  <dcterms:modified xsi:type="dcterms:W3CDTF">2021-12-05T11:26:11Z</dcterms:modified>
</cp:coreProperties>
</file>